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3124eff78610325/Desktop/"/>
    </mc:Choice>
  </mc:AlternateContent>
  <xr:revisionPtr revIDLastSave="1275" documentId="13_ncr:1_{66DAF74D-B063-4AD4-B570-6FC96EFA6604}" xr6:coauthVersionLast="47" xr6:coauthVersionMax="47" xr10:uidLastSave="{52CDFFE4-A1B3-4FC0-B2F9-20063134B9BC}"/>
  <bookViews>
    <workbookView xWindow="3840" yWindow="2100" windowWidth="22380" windowHeight="13185" activeTab="5" xr2:uid="{00000000-000D-0000-FFFF-FFFF00000000}"/>
  </bookViews>
  <sheets>
    <sheet name="April DT" sheetId="6" r:id="rId1"/>
    <sheet name="May DT" sheetId="7" r:id="rId2"/>
    <sheet name="June DT" sheetId="8" r:id="rId3"/>
    <sheet name="Q2 Results" sheetId="9" r:id="rId4"/>
    <sheet name="July DT" sheetId="10" r:id="rId5"/>
    <sheet name="Aug DT" sheetId="12" r:id="rId6"/>
    <sheet name="Sept DT" sheetId="13" r:id="rId7"/>
    <sheet name="Q3 Results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2" l="1"/>
  <c r="I11" i="12" s="1"/>
  <c r="I15" i="12"/>
  <c r="I14" i="12"/>
  <c r="I12" i="12"/>
  <c r="A30" i="12"/>
  <c r="J2" i="14"/>
  <c r="J6" i="14" s="1"/>
  <c r="I2" i="14"/>
  <c r="I6" i="14" s="1"/>
  <c r="H2" i="14"/>
  <c r="E2" i="14"/>
  <c r="D2" i="14"/>
  <c r="D6" i="14"/>
  <c r="C2" i="14"/>
  <c r="P2" i="14"/>
  <c r="F10" i="12"/>
  <c r="P4" i="12"/>
  <c r="P6" i="12"/>
  <c r="E2" i="12"/>
  <c r="B32" i="10"/>
  <c r="G32" i="10"/>
  <c r="J31" i="10"/>
  <c r="J29" i="10"/>
  <c r="J25" i="10"/>
  <c r="J13" i="10"/>
  <c r="J7" i="10"/>
  <c r="I27" i="10"/>
  <c r="I28" i="10"/>
  <c r="P8" i="10"/>
  <c r="E29" i="10"/>
  <c r="E27" i="10"/>
  <c r="E26" i="10"/>
  <c r="I29" i="10"/>
  <c r="E27" i="13"/>
  <c r="F27" i="13"/>
  <c r="G27" i="13"/>
  <c r="H27" i="13"/>
  <c r="I27" i="13"/>
  <c r="D27" i="13"/>
  <c r="D13" i="13"/>
  <c r="E7" i="13"/>
  <c r="F7" i="13"/>
  <c r="G7" i="13"/>
  <c r="H7" i="13"/>
  <c r="I7" i="13"/>
  <c r="D7" i="13"/>
  <c r="I26" i="13"/>
  <c r="H25" i="13"/>
  <c r="F25" i="13"/>
  <c r="D25" i="13"/>
  <c r="I24" i="13"/>
  <c r="E24" i="13"/>
  <c r="I23" i="13"/>
  <c r="E23" i="13"/>
  <c r="I22" i="13"/>
  <c r="E22" i="13"/>
  <c r="I21" i="13"/>
  <c r="E21" i="13"/>
  <c r="I20" i="13"/>
  <c r="E20" i="13"/>
  <c r="H19" i="13"/>
  <c r="F19" i="13"/>
  <c r="D19" i="13"/>
  <c r="E18" i="13"/>
  <c r="E17" i="13"/>
  <c r="I16" i="13"/>
  <c r="I19" i="13" s="1"/>
  <c r="E16" i="13"/>
  <c r="E15" i="13"/>
  <c r="E14" i="13"/>
  <c r="R13" i="13"/>
  <c r="T13" i="13" s="1"/>
  <c r="N13" i="13"/>
  <c r="H13" i="13"/>
  <c r="F13" i="13"/>
  <c r="I12" i="13"/>
  <c r="E12" i="13"/>
  <c r="P11" i="13"/>
  <c r="I11" i="13"/>
  <c r="E11" i="13"/>
  <c r="P10" i="13"/>
  <c r="I10" i="13"/>
  <c r="E10" i="13"/>
  <c r="P9" i="13"/>
  <c r="I9" i="13"/>
  <c r="E9" i="13"/>
  <c r="P8" i="13"/>
  <c r="I8" i="13"/>
  <c r="E8" i="13"/>
  <c r="P7" i="13"/>
  <c r="I3" i="13"/>
  <c r="E3" i="13"/>
  <c r="I2" i="13"/>
  <c r="E2" i="13"/>
  <c r="I27" i="12"/>
  <c r="I26" i="12"/>
  <c r="I25" i="12"/>
  <c r="I24" i="12"/>
  <c r="I23" i="12"/>
  <c r="I28" i="12" s="1"/>
  <c r="E28" i="12"/>
  <c r="E27" i="12"/>
  <c r="E26" i="12"/>
  <c r="E25" i="12"/>
  <c r="E24" i="12"/>
  <c r="E21" i="12"/>
  <c r="E19" i="12"/>
  <c r="E17" i="12"/>
  <c r="E15" i="12"/>
  <c r="E14" i="12"/>
  <c r="E13" i="12"/>
  <c r="E16" i="12"/>
  <c r="D10" i="12"/>
  <c r="H4" i="12"/>
  <c r="F4" i="12"/>
  <c r="D4" i="12"/>
  <c r="H28" i="12"/>
  <c r="F28" i="12"/>
  <c r="D28" i="12"/>
  <c r="H22" i="12"/>
  <c r="F22" i="12"/>
  <c r="D22" i="12"/>
  <c r="I21" i="12"/>
  <c r="I20" i="12"/>
  <c r="E20" i="12"/>
  <c r="I19" i="12"/>
  <c r="I18" i="12"/>
  <c r="E18" i="12"/>
  <c r="I17" i="12"/>
  <c r="H16" i="12"/>
  <c r="F16" i="12"/>
  <c r="D16" i="12"/>
  <c r="I13" i="12"/>
  <c r="H10" i="12"/>
  <c r="I9" i="12"/>
  <c r="I8" i="12"/>
  <c r="E8" i="12"/>
  <c r="S10" i="12"/>
  <c r="U10" i="12" s="1"/>
  <c r="N10" i="12"/>
  <c r="I7" i="12"/>
  <c r="I6" i="12"/>
  <c r="P8" i="12"/>
  <c r="I5" i="12"/>
  <c r="P7" i="12"/>
  <c r="P5" i="12"/>
  <c r="I3" i="12"/>
  <c r="I2" i="12"/>
  <c r="F29" i="10"/>
  <c r="I26" i="10"/>
  <c r="P4" i="10"/>
  <c r="P7" i="10"/>
  <c r="P5" i="10"/>
  <c r="H3" i="6"/>
  <c r="I20" i="10"/>
  <c r="E20" i="10"/>
  <c r="E12" i="10"/>
  <c r="H13" i="10"/>
  <c r="F13" i="10"/>
  <c r="C7" i="9"/>
  <c r="H7" i="9"/>
  <c r="H4" i="9"/>
  <c r="C4" i="9"/>
  <c r="B4" i="9"/>
  <c r="D16" i="6"/>
  <c r="D2" i="9" s="1"/>
  <c r="E2" i="9" s="1"/>
  <c r="I2" i="10"/>
  <c r="D7" i="10"/>
  <c r="H29" i="10"/>
  <c r="H31" i="10" s="1"/>
  <c r="D29" i="10"/>
  <c r="H25" i="10"/>
  <c r="F25" i="10"/>
  <c r="D25" i="10"/>
  <c r="I24" i="10"/>
  <c r="I23" i="10"/>
  <c r="E23" i="10"/>
  <c r="I22" i="10"/>
  <c r="I21" i="10"/>
  <c r="E21" i="10"/>
  <c r="H19" i="10"/>
  <c r="F19" i="10"/>
  <c r="D19" i="10"/>
  <c r="I16" i="10"/>
  <c r="E16" i="10"/>
  <c r="D13" i="10"/>
  <c r="I12" i="10"/>
  <c r="I11" i="10"/>
  <c r="E11" i="10"/>
  <c r="R10" i="10"/>
  <c r="T10" i="10" s="1"/>
  <c r="N10" i="10"/>
  <c r="I10" i="10"/>
  <c r="E10" i="10"/>
  <c r="I9" i="10"/>
  <c r="E9" i="10"/>
  <c r="I8" i="10"/>
  <c r="E8" i="10"/>
  <c r="H7" i="10"/>
  <c r="F7" i="10"/>
  <c r="P6" i="10"/>
  <c r="I6" i="10"/>
  <c r="E6" i="10"/>
  <c r="I5" i="10"/>
  <c r="I4" i="10"/>
  <c r="E4" i="10"/>
  <c r="I3" i="10"/>
  <c r="E3" i="10"/>
  <c r="E2" i="10"/>
  <c r="F25" i="8"/>
  <c r="F19" i="8"/>
  <c r="F13" i="8"/>
  <c r="F7" i="8"/>
  <c r="E20" i="8"/>
  <c r="P4" i="8"/>
  <c r="H3" i="9"/>
  <c r="H2" i="9"/>
  <c r="C3" i="9"/>
  <c r="G13" i="6"/>
  <c r="G7" i="6"/>
  <c r="J3" i="9"/>
  <c r="I3" i="9"/>
  <c r="G4" i="9"/>
  <c r="E3" i="9"/>
  <c r="D3" i="9"/>
  <c r="C2" i="9"/>
  <c r="P2" i="9"/>
  <c r="B32" i="7"/>
  <c r="G32" i="7"/>
  <c r="F17" i="6"/>
  <c r="B17" i="6"/>
  <c r="H7" i="8"/>
  <c r="I7" i="8"/>
  <c r="P8" i="8"/>
  <c r="N10" i="8"/>
  <c r="P10" i="8" s="1"/>
  <c r="D7" i="8"/>
  <c r="P5" i="8"/>
  <c r="E6" i="8"/>
  <c r="H25" i="8"/>
  <c r="D25" i="8"/>
  <c r="I24" i="8"/>
  <c r="E24" i="8"/>
  <c r="I23" i="8"/>
  <c r="E23" i="8"/>
  <c r="I22" i="8"/>
  <c r="E22" i="8"/>
  <c r="I21" i="8"/>
  <c r="E21" i="8"/>
  <c r="H19" i="8"/>
  <c r="D19" i="8"/>
  <c r="I18" i="8"/>
  <c r="E18" i="8"/>
  <c r="I17" i="8"/>
  <c r="E17" i="8"/>
  <c r="I16" i="8"/>
  <c r="E16" i="8"/>
  <c r="I15" i="8"/>
  <c r="E15" i="8"/>
  <c r="I14" i="8"/>
  <c r="E14" i="8"/>
  <c r="H13" i="8"/>
  <c r="D13" i="8"/>
  <c r="I12" i="8"/>
  <c r="E12" i="8"/>
  <c r="I11" i="8"/>
  <c r="E11" i="8"/>
  <c r="R10" i="8"/>
  <c r="T10" i="8" s="1"/>
  <c r="I10" i="8"/>
  <c r="E10" i="8"/>
  <c r="P7" i="8"/>
  <c r="I9" i="8"/>
  <c r="E9" i="8"/>
  <c r="P6" i="8"/>
  <c r="I8" i="8"/>
  <c r="E8" i="8"/>
  <c r="I6" i="8"/>
  <c r="I5" i="8"/>
  <c r="E5" i="8"/>
  <c r="I4" i="8"/>
  <c r="E4" i="8"/>
  <c r="I3" i="8"/>
  <c r="E3" i="8"/>
  <c r="I2" i="8"/>
  <c r="E2" i="8"/>
  <c r="I27" i="7"/>
  <c r="I28" i="7"/>
  <c r="H31" i="7"/>
  <c r="D31" i="7"/>
  <c r="E5" i="7"/>
  <c r="D23" i="7"/>
  <c r="D17" i="7"/>
  <c r="D11" i="7"/>
  <c r="D5" i="7"/>
  <c r="E27" i="7"/>
  <c r="E28" i="7"/>
  <c r="I16" i="12" l="1"/>
  <c r="E6" i="14"/>
  <c r="P10" i="12"/>
  <c r="D29" i="13"/>
  <c r="I25" i="13"/>
  <c r="F29" i="13"/>
  <c r="E25" i="13"/>
  <c r="H29" i="13"/>
  <c r="P13" i="13"/>
  <c r="E13" i="13"/>
  <c r="E19" i="13"/>
  <c r="E29" i="13" s="1"/>
  <c r="I13" i="13"/>
  <c r="E26" i="13"/>
  <c r="I22" i="12"/>
  <c r="E22" i="12"/>
  <c r="E23" i="12" s="1"/>
  <c r="E4" i="12"/>
  <c r="I4" i="12"/>
  <c r="E10" i="12"/>
  <c r="I10" i="12"/>
  <c r="F31" i="10"/>
  <c r="I25" i="10"/>
  <c r="D31" i="10"/>
  <c r="P10" i="10"/>
  <c r="E13" i="10"/>
  <c r="E7" i="10"/>
  <c r="E25" i="10"/>
  <c r="I13" i="10"/>
  <c r="I19" i="10"/>
  <c r="I7" i="10"/>
  <c r="E19" i="10"/>
  <c r="F27" i="8"/>
  <c r="I25" i="8"/>
  <c r="E25" i="8"/>
  <c r="H27" i="8"/>
  <c r="I4" i="9" s="1"/>
  <c r="E19" i="8"/>
  <c r="D27" i="8"/>
  <c r="D4" i="9" s="1"/>
  <c r="E4" i="9" s="1"/>
  <c r="E6" i="9" s="1"/>
  <c r="G16" i="6"/>
  <c r="I2" i="9" s="1"/>
  <c r="E13" i="8"/>
  <c r="E7" i="8"/>
  <c r="I19" i="8"/>
  <c r="I13" i="8"/>
  <c r="E26" i="7"/>
  <c r="I26" i="7"/>
  <c r="I25" i="7"/>
  <c r="E25" i="7"/>
  <c r="I22" i="7"/>
  <c r="E22" i="7"/>
  <c r="N14" i="7"/>
  <c r="E21" i="7"/>
  <c r="I21" i="7"/>
  <c r="H29" i="7"/>
  <c r="H23" i="7"/>
  <c r="E20" i="7"/>
  <c r="I20" i="7"/>
  <c r="E19" i="7"/>
  <c r="E18" i="7"/>
  <c r="I19" i="7"/>
  <c r="I18" i="7"/>
  <c r="H17" i="7"/>
  <c r="E16" i="7"/>
  <c r="I16" i="7"/>
  <c r="E15" i="7"/>
  <c r="I15" i="7"/>
  <c r="I14" i="7"/>
  <c r="I13" i="7"/>
  <c r="E14" i="7"/>
  <c r="E13" i="7"/>
  <c r="I12" i="7"/>
  <c r="I10" i="7"/>
  <c r="I29" i="13" l="1"/>
  <c r="I31" i="10"/>
  <c r="E31" i="10"/>
  <c r="E27" i="8"/>
  <c r="I6" i="9"/>
  <c r="D6" i="9"/>
  <c r="I27" i="8"/>
  <c r="J4" i="9" s="1"/>
  <c r="E29" i="7"/>
  <c r="E12" i="7"/>
  <c r="E17" i="7" s="1"/>
  <c r="P9" i="7"/>
  <c r="P10" i="7"/>
  <c r="P11" i="7"/>
  <c r="P12" i="7"/>
  <c r="P13" i="7"/>
  <c r="P8" i="7"/>
  <c r="P14" i="7"/>
  <c r="P7" i="7"/>
  <c r="H11" i="7"/>
  <c r="E10" i="7"/>
  <c r="I9" i="7"/>
  <c r="E9" i="7"/>
  <c r="H15" i="6"/>
  <c r="H14" i="6"/>
  <c r="H12" i="6"/>
  <c r="H9" i="6"/>
  <c r="H10" i="6"/>
  <c r="H11" i="6"/>
  <c r="H8" i="6"/>
  <c r="H4" i="6"/>
  <c r="H5" i="6"/>
  <c r="H6" i="6"/>
  <c r="H2" i="6"/>
  <c r="I8" i="7"/>
  <c r="I7" i="7"/>
  <c r="I6" i="7"/>
  <c r="I4" i="7"/>
  <c r="I3" i="7"/>
  <c r="I29" i="7"/>
  <c r="I31" i="7" s="1"/>
  <c r="I23" i="7"/>
  <c r="I2" i="7"/>
  <c r="D29" i="7"/>
  <c r="E23" i="7"/>
  <c r="E8" i="7"/>
  <c r="E7" i="7"/>
  <c r="E13" i="6"/>
  <c r="E7" i="6"/>
  <c r="E2" i="6"/>
  <c r="R14" i="7"/>
  <c r="T14" i="7" s="1"/>
  <c r="E6" i="7"/>
  <c r="E4" i="7"/>
  <c r="E3" i="7"/>
  <c r="E2" i="7"/>
  <c r="E16" i="6"/>
  <c r="E15" i="6"/>
  <c r="E14" i="6"/>
  <c r="D13" i="6"/>
  <c r="E12" i="6"/>
  <c r="E11" i="6"/>
  <c r="E10" i="6"/>
  <c r="E9" i="6"/>
  <c r="E8" i="6"/>
  <c r="D7" i="6"/>
  <c r="E4" i="6"/>
  <c r="E5" i="6"/>
  <c r="E6" i="6"/>
  <c r="E3" i="6"/>
  <c r="I11" i="7" l="1"/>
  <c r="H13" i="6"/>
  <c r="H16" i="6" s="1"/>
  <c r="J2" i="9" s="1"/>
  <c r="J6" i="9" s="1"/>
  <c r="H7" i="6"/>
  <c r="E11" i="7"/>
  <c r="I5" i="7"/>
  <c r="I17" i="7" l="1"/>
  <c r="E31" i="7"/>
  <c r="D30" i="12"/>
  <c r="I30" i="12"/>
  <c r="E30" i="12"/>
  <c r="F30" i="12"/>
  <c r="H30" i="12"/>
</calcChain>
</file>

<file path=xl/sharedStrings.xml><?xml version="1.0" encoding="utf-8"?>
<sst xmlns="http://schemas.openxmlformats.org/spreadsheetml/2006/main" count="488" uniqueCount="128">
  <si>
    <t>Futures</t>
  </si>
  <si>
    <t>Options</t>
  </si>
  <si>
    <t>April</t>
  </si>
  <si>
    <t>Percent</t>
  </si>
  <si>
    <t>Total Points</t>
  </si>
  <si>
    <t>3-1</t>
  </si>
  <si>
    <t>0-0</t>
  </si>
  <si>
    <t>2-1</t>
  </si>
  <si>
    <t>5-1</t>
  </si>
  <si>
    <t>4-1</t>
  </si>
  <si>
    <t>Profit/loss points</t>
  </si>
  <si>
    <t>1-1</t>
  </si>
  <si>
    <t>$ Made</t>
  </si>
  <si>
    <t>2-0</t>
  </si>
  <si>
    <t>Week Total</t>
  </si>
  <si>
    <t>18-4</t>
  </si>
  <si>
    <t>6-4</t>
  </si>
  <si>
    <t>4-2</t>
  </si>
  <si>
    <t>1-0</t>
  </si>
  <si>
    <t>5-2</t>
  </si>
  <si>
    <t>3-4</t>
  </si>
  <si>
    <t>3-0</t>
  </si>
  <si>
    <t>19-9</t>
  </si>
  <si>
    <t>7-1</t>
  </si>
  <si>
    <t>April Total</t>
  </si>
  <si>
    <t>32-14</t>
  </si>
  <si>
    <t>15-6</t>
  </si>
  <si>
    <t>MAY</t>
  </si>
  <si>
    <t>May Total</t>
  </si>
  <si>
    <t>3-2</t>
  </si>
  <si>
    <t>36-81</t>
  </si>
  <si>
    <t>6-1</t>
  </si>
  <si>
    <t>12-3</t>
  </si>
  <si>
    <t>1-2</t>
  </si>
  <si>
    <t>2-3</t>
  </si>
  <si>
    <t>Futes Daily 
W/L</t>
  </si>
  <si>
    <t>Options Daily 
W/L</t>
  </si>
  <si>
    <t>Points</t>
  </si>
  <si>
    <t>Percentage</t>
  </si>
  <si>
    <t>total</t>
  </si>
  <si>
    <t>Percent Runner</t>
  </si>
  <si>
    <t>0%</t>
  </si>
  <si>
    <t>Runner</t>
  </si>
  <si>
    <t>4-0</t>
  </si>
  <si>
    <t>15-4</t>
  </si>
  <si>
    <t>9-2</t>
  </si>
  <si>
    <t>0-1</t>
  </si>
  <si>
    <t>25</t>
  </si>
  <si>
    <t>0</t>
  </si>
  <si>
    <t>16</t>
  </si>
  <si>
    <t xml:space="preserve"> </t>
  </si>
  <si>
    <t>3-3</t>
  </si>
  <si>
    <t>11-3</t>
  </si>
  <si>
    <t>Extra Pts with Runner</t>
  </si>
  <si>
    <t>0-3</t>
  </si>
  <si>
    <t>14-5</t>
  </si>
  <si>
    <t>13-4</t>
  </si>
  <si>
    <t>65-19</t>
  </si>
  <si>
    <t>Win Rate</t>
  </si>
  <si>
    <t>23-10</t>
  </si>
  <si>
    <t>JUNE</t>
  </si>
  <si>
    <t>June Totals</t>
  </si>
  <si>
    <t>Daily Performance</t>
  </si>
  <si>
    <t>0-2</t>
  </si>
  <si>
    <t>13</t>
  </si>
  <si>
    <t>6-9</t>
  </si>
  <si>
    <t>Q2 Results</t>
  </si>
  <si>
    <t>June Total</t>
  </si>
  <si>
    <t>HOLIDAY</t>
  </si>
  <si>
    <t>2-2</t>
  </si>
  <si>
    <t>11-7</t>
  </si>
  <si>
    <t>9-5</t>
  </si>
  <si>
    <t>12-4</t>
  </si>
  <si>
    <t>38-25</t>
  </si>
  <si>
    <t>1-3</t>
  </si>
  <si>
    <t>10-3</t>
  </si>
  <si>
    <t>July</t>
  </si>
  <si>
    <t>July Totals</t>
  </si>
  <si>
    <t>48-19</t>
  </si>
  <si>
    <t>135-58</t>
  </si>
  <si>
    <t>Quarterly Totals</t>
  </si>
  <si>
    <t>Total Win Rate</t>
  </si>
  <si>
    <t>Averages</t>
  </si>
  <si>
    <t>MARKET</t>
  </si>
  <si>
    <t>CLOSED</t>
  </si>
  <si>
    <t>WAS</t>
  </si>
  <si>
    <t>40</t>
  </si>
  <si>
    <t>18</t>
  </si>
  <si>
    <t>*ES trade</t>
  </si>
  <si>
    <t xml:space="preserve">MARK  </t>
  </si>
  <si>
    <t xml:space="preserve">SICK </t>
  </si>
  <si>
    <t xml:space="preserve">NO </t>
  </si>
  <si>
    <t>ROOM</t>
  </si>
  <si>
    <t>es</t>
  </si>
  <si>
    <t>2 NQ - 1 ES</t>
  </si>
  <si>
    <t>1Nq - 1 ES</t>
  </si>
  <si>
    <t>6-3</t>
  </si>
  <si>
    <t>6-2</t>
  </si>
  <si>
    <t>8-4</t>
  </si>
  <si>
    <t>6-0</t>
  </si>
  <si>
    <t>August</t>
  </si>
  <si>
    <t>September</t>
  </si>
  <si>
    <t>Sept Totals</t>
  </si>
  <si>
    <t>4 NQ - 1 ES</t>
  </si>
  <si>
    <t>es trade = 6.5pts</t>
  </si>
  <si>
    <t>4-3</t>
  </si>
  <si>
    <t>25-8</t>
  </si>
  <si>
    <t>16-3</t>
  </si>
  <si>
    <t>runners</t>
  </si>
  <si>
    <t>es trade</t>
  </si>
  <si>
    <t>1nq &amp; 1 es</t>
  </si>
  <si>
    <t>20.5es runner</t>
  </si>
  <si>
    <t>TRADES</t>
  </si>
  <si>
    <t xml:space="preserve">TOO </t>
  </si>
  <si>
    <t>VOLATILE</t>
  </si>
  <si>
    <t>1MNQ + 2ES</t>
  </si>
  <si>
    <t>1 NQ + 1 ES</t>
  </si>
  <si>
    <t>nq</t>
  </si>
  <si>
    <t>type of trade</t>
  </si>
  <si>
    <t>Insturment</t>
  </si>
  <si>
    <t>50</t>
  </si>
  <si>
    <t>1nq &amp; 2 es</t>
  </si>
  <si>
    <t>Q3 Results</t>
  </si>
  <si>
    <t>July Total</t>
  </si>
  <si>
    <t>Aug Total</t>
  </si>
  <si>
    <t>Sept Total</t>
  </si>
  <si>
    <t>GUEST</t>
  </si>
  <si>
    <t>HOST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</si>
</sst>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3333FF"/>
      <name val="Arial"/>
      <family val="2"/>
    </font>
    <font>
      <b/>
      <sz val="10"/>
      <color rgb="FF7030A0"/>
      <name val="Arial"/>
      <family val="2"/>
    </font>
    <font>
      <sz val="8"/>
      <name val="Arial"/>
    </font>
    <font>
      <sz val="10"/>
      <color theme="1"/>
      <name val="Arial"/>
      <family val="2"/>
    </font>
    <font>
      <sz val="10"/>
      <color rgb="FF3333FF"/>
      <name val="Arial"/>
      <family val="2"/>
    </font>
    <font>
      <sz val="10"/>
      <color rgb="FF7030A0"/>
      <name val="Arial"/>
      <family val="2"/>
    </font>
    <font>
      <b/>
      <sz val="10"/>
      <color rgb="FF00206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10" fontId="0" fillId="0" borderId="0" xfId="5" applyNumberFormat="1" applyFont="1" applyAlignment="1">
      <alignment horizontal="center"/>
    </xf>
    <xf numFmtId="10" fontId="4" fillId="0" borderId="0" xfId="5" applyNumberFormat="1" applyFont="1" applyAlignment="1">
      <alignment horizontal="center"/>
    </xf>
    <xf numFmtId="10" fontId="6" fillId="0" borderId="0" xfId="5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7" fillId="2" borderId="0" xfId="0" applyFont="1" applyFill="1" applyAlignment="1">
      <alignment horizontal="center"/>
    </xf>
    <xf numFmtId="49" fontId="7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49" fontId="0" fillId="0" borderId="0" xfId="1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9" fontId="0" fillId="0" borderId="0" xfId="5" applyFont="1" applyAlignment="1">
      <alignment horizontal="center"/>
    </xf>
    <xf numFmtId="9" fontId="4" fillId="0" borderId="0" xfId="5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5" applyNumberFormat="1" applyFont="1" applyAlignment="1">
      <alignment horizontal="center"/>
    </xf>
    <xf numFmtId="9" fontId="9" fillId="0" borderId="0" xfId="5" applyFont="1" applyAlignment="1">
      <alignment horizontal="center"/>
    </xf>
    <xf numFmtId="49" fontId="6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10" fontId="6" fillId="0" borderId="0" xfId="0" applyNumberFormat="1" applyFont="1" applyAlignment="1">
      <alignment horizontal="center"/>
    </xf>
    <xf numFmtId="9" fontId="7" fillId="2" borderId="0" xfId="5" applyFont="1" applyFill="1" applyAlignment="1">
      <alignment horizontal="center"/>
    </xf>
    <xf numFmtId="165" fontId="4" fillId="0" borderId="0" xfId="5" applyNumberFormat="1" applyFont="1" applyAlignment="1">
      <alignment horizontal="center"/>
    </xf>
    <xf numFmtId="164" fontId="7" fillId="2" borderId="0" xfId="1" applyNumberFormat="1" applyFont="1" applyFill="1" applyAlignment="1">
      <alignment horizontal="center"/>
    </xf>
    <xf numFmtId="10" fontId="7" fillId="2" borderId="0" xfId="5" applyNumberFormat="1" applyFont="1" applyFill="1" applyAlignment="1">
      <alignment horizontal="center"/>
    </xf>
    <xf numFmtId="9" fontId="6" fillId="0" borderId="0" xfId="5" applyFont="1" applyAlignment="1">
      <alignment horizontal="center"/>
    </xf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10" fontId="4" fillId="0" borderId="0" xfId="5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164" fontId="10" fillId="0" borderId="0" xfId="1" applyNumberFormat="1" applyFont="1" applyAlignment="1">
      <alignment horizontal="center"/>
    </xf>
    <xf numFmtId="49" fontId="10" fillId="0" borderId="0" xfId="1" applyNumberFormat="1" applyFont="1" applyAlignment="1">
      <alignment horizontal="center"/>
    </xf>
    <xf numFmtId="10" fontId="10" fillId="0" borderId="0" xfId="5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10" fontId="11" fillId="0" borderId="0" xfId="5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9" fontId="12" fillId="0" borderId="0" xfId="5" applyFont="1" applyAlignment="1">
      <alignment horizontal="center"/>
    </xf>
    <xf numFmtId="10" fontId="12" fillId="0" borderId="0" xfId="5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49" fontId="0" fillId="2" borderId="0" xfId="0" applyNumberFormat="1" applyFill="1" applyAlignment="1">
      <alignment horizontal="center"/>
    </xf>
    <xf numFmtId="10" fontId="0" fillId="2" borderId="0" xfId="0" applyNumberFormat="1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0" fontId="4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0" fontId="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0" fontId="2" fillId="0" borderId="0" xfId="5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9" fontId="2" fillId="0" borderId="0" xfId="5" applyFont="1" applyAlignment="1">
      <alignment horizontal="center"/>
    </xf>
    <xf numFmtId="49" fontId="4" fillId="3" borderId="0" xfId="0" applyNumberFormat="1" applyFont="1" applyFill="1" applyAlignment="1">
      <alignment horizontal="center"/>
    </xf>
    <xf numFmtId="164" fontId="0" fillId="3" borderId="0" xfId="1" applyNumberFormat="1" applyFont="1" applyFill="1" applyAlignment="1">
      <alignment horizontal="center"/>
    </xf>
    <xf numFmtId="10" fontId="4" fillId="3" borderId="0" xfId="5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49" fontId="2" fillId="3" borderId="0" xfId="1" applyNumberFormat="1" applyFont="1" applyFill="1" applyAlignment="1">
      <alignment horizontal="center"/>
    </xf>
    <xf numFmtId="10" fontId="9" fillId="0" borderId="0" xfId="0" applyNumberFormat="1" applyFont="1" applyAlignment="1">
      <alignment horizontal="center"/>
    </xf>
    <xf numFmtId="49" fontId="7" fillId="2" borderId="0" xfId="1" applyNumberFormat="1" applyFont="1" applyFill="1" applyAlignment="1">
      <alignment horizontal="center"/>
    </xf>
    <xf numFmtId="49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0" borderId="0" xfId="5" applyNumberFormat="1" applyFont="1" applyFill="1" applyAlignment="1">
      <alignment horizontal="center"/>
    </xf>
    <xf numFmtId="49" fontId="2" fillId="0" borderId="0" xfId="1" applyNumberFormat="1" applyFont="1" applyFill="1" applyAlignment="1">
      <alignment horizontal="center"/>
    </xf>
    <xf numFmtId="49" fontId="0" fillId="0" borderId="0" xfId="1" applyNumberFormat="1" applyFont="1" applyFill="1" applyAlignment="1">
      <alignment horizontal="center"/>
    </xf>
    <xf numFmtId="9" fontId="0" fillId="0" borderId="0" xfId="5" applyFont="1" applyFill="1" applyAlignment="1">
      <alignment horizontal="center"/>
    </xf>
    <xf numFmtId="164" fontId="6" fillId="0" borderId="0" xfId="1" applyNumberFormat="1" applyFont="1" applyFill="1" applyAlignment="1">
      <alignment horizontal="center"/>
    </xf>
    <xf numFmtId="10" fontId="9" fillId="0" borderId="0" xfId="5" applyNumberFormat="1" applyFont="1" applyFill="1" applyAlignment="1">
      <alignment horizontal="center"/>
    </xf>
    <xf numFmtId="9" fontId="9" fillId="0" borderId="0" xfId="5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49" fontId="4" fillId="0" borderId="0" xfId="1" applyNumberFormat="1" applyFont="1" applyFill="1" applyAlignment="1">
      <alignment horizontal="center"/>
    </xf>
    <xf numFmtId="9" fontId="4" fillId="0" borderId="0" xfId="5" applyFont="1" applyFill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164" fontId="7" fillId="0" borderId="0" xfId="1" applyNumberFormat="1" applyFont="1" applyFill="1" applyAlignment="1">
      <alignment horizontal="center"/>
    </xf>
    <xf numFmtId="49" fontId="7" fillId="0" borderId="0" xfId="1" applyNumberFormat="1" applyFont="1" applyFill="1" applyAlignment="1">
      <alignment horizontal="center"/>
    </xf>
    <xf numFmtId="10" fontId="7" fillId="0" borderId="0" xfId="5" applyNumberFormat="1" applyFont="1" applyFill="1" applyAlignment="1">
      <alignment horizontal="center"/>
    </xf>
    <xf numFmtId="49" fontId="7" fillId="2" borderId="0" xfId="5" applyNumberFormat="1" applyFont="1" applyFill="1" applyAlignment="1">
      <alignment horizontal="center"/>
    </xf>
    <xf numFmtId="0" fontId="13" fillId="0" borderId="0" xfId="6" applyAlignment="1">
      <alignment horizontal="center"/>
    </xf>
    <xf numFmtId="164" fontId="0" fillId="2" borderId="0" xfId="0" applyNumberFormat="1" applyFill="1" applyAlignment="1">
      <alignment horizontal="center"/>
    </xf>
    <xf numFmtId="10" fontId="0" fillId="2" borderId="0" xfId="5" applyNumberFormat="1" applyFont="1" applyFill="1" applyAlignment="1">
      <alignment horizontal="center"/>
    </xf>
    <xf numFmtId="17" fontId="13" fillId="0" borderId="0" xfId="6" applyNumberFormat="1" applyAlignment="1">
      <alignment horizontal="center"/>
    </xf>
  </cellXfs>
  <cellStyles count="7">
    <cellStyle name="Currency" xfId="1" builtinId="4"/>
    <cellStyle name="Currency 2" xfId="2" xr:uid="{00000000-0005-0000-0000-000001000000}"/>
    <cellStyle name="Hyperlink" xfId="6" builtinId="8"/>
    <cellStyle name="Normal" xfId="0" builtinId="0"/>
    <cellStyle name="Normal 2" xfId="3" xr:uid="{00000000-0005-0000-0000-000003000000}"/>
    <cellStyle name="Percent" xfId="5" builtinId="5"/>
    <cellStyle name="Percent 2" xfId="4" xr:uid="{00000000-0005-0000-0000-000004000000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file:///C:\Users\markw\OneDrive\Pictures\Screenshots\Screenshot%202024-08-09%20154007.png" TargetMode="External"/><Relationship Id="rId2" Type="http://schemas.openxmlformats.org/officeDocument/2006/relationships/hyperlink" Target="file:///C:\Users\markw\OneDrive\Pictures\Screenshots\Screenshot%202024-08-06%20122129.png" TargetMode="External"/><Relationship Id="rId1" Type="http://schemas.openxmlformats.org/officeDocument/2006/relationships/hyperlink" Target="file:///C:\Users\markw\OneDrive\Pictures\Screenshots\Screenshot%202024-08-02%20120218.png" TargetMode="External"/><Relationship Id="rId4" Type="http://schemas.openxmlformats.org/officeDocument/2006/relationships/hyperlink" Target="file:///C:\Users\markw\OneDrive\Pictures\Screenshots\Screenshot%202024-08-13%20122233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FC889-7E94-441F-9A31-0EE266976C1A}">
  <dimension ref="A1:Q35"/>
  <sheetViews>
    <sheetView zoomScale="115" zoomScaleNormal="115" workbookViewId="0">
      <selection activeCell="E31" sqref="E31"/>
    </sheetView>
  </sheetViews>
  <sheetFormatPr defaultRowHeight="12.75" x14ac:dyDescent="0.2"/>
  <cols>
    <col min="1" max="1" width="14" style="2" customWidth="1"/>
    <col min="2" max="2" width="9.140625" style="4"/>
    <col min="3" max="3" width="12.5703125" style="2" customWidth="1"/>
    <col min="4" max="5" width="16.85546875" style="2" customWidth="1"/>
    <col min="6" max="6" width="9.140625" style="4"/>
    <col min="7" max="7" width="12.28515625" style="4" bestFit="1" customWidth="1"/>
    <col min="8" max="8" width="16.85546875" style="2" customWidth="1"/>
  </cols>
  <sheetData>
    <row r="1" spans="1:17" x14ac:dyDescent="0.2">
      <c r="A1" s="3" t="s">
        <v>2</v>
      </c>
      <c r="B1" s="7" t="s">
        <v>0</v>
      </c>
      <c r="C1" s="3" t="s">
        <v>4</v>
      </c>
      <c r="D1" s="3" t="s">
        <v>10</v>
      </c>
      <c r="E1" s="3" t="s">
        <v>12</v>
      </c>
      <c r="F1" s="7" t="s">
        <v>1</v>
      </c>
      <c r="G1" s="7" t="s">
        <v>3</v>
      </c>
      <c r="H1" s="3" t="s">
        <v>12</v>
      </c>
      <c r="I1" s="3"/>
      <c r="M1" s="3"/>
      <c r="Q1" s="3"/>
    </row>
    <row r="2" spans="1:17" x14ac:dyDescent="0.2">
      <c r="A2" s="2">
        <v>15</v>
      </c>
      <c r="B2" s="5" t="s">
        <v>5</v>
      </c>
      <c r="D2" s="2">
        <v>20.75</v>
      </c>
      <c r="E2" s="10">
        <f>D2*20</f>
        <v>415</v>
      </c>
      <c r="F2" s="5" t="s">
        <v>6</v>
      </c>
      <c r="G2" s="6"/>
      <c r="H2" s="10">
        <f>G2*20</f>
        <v>0</v>
      </c>
      <c r="I2" s="2"/>
      <c r="M2" s="2"/>
      <c r="Q2" s="2"/>
    </row>
    <row r="3" spans="1:17" x14ac:dyDescent="0.2">
      <c r="A3" s="2">
        <v>16</v>
      </c>
      <c r="B3" s="4" t="s">
        <v>8</v>
      </c>
      <c r="D3" s="2">
        <v>44.25</v>
      </c>
      <c r="E3" s="10">
        <f t="shared" ref="E3:E15" si="0">D3*20</f>
        <v>885</v>
      </c>
      <c r="F3" s="4" t="s">
        <v>7</v>
      </c>
      <c r="G3" s="28">
        <v>7.3999999999999996E-2</v>
      </c>
      <c r="H3" s="10">
        <f>G3*1000</f>
        <v>74</v>
      </c>
      <c r="I3" s="2"/>
      <c r="M3" s="2"/>
      <c r="Q3" s="2"/>
    </row>
    <row r="4" spans="1:17" x14ac:dyDescent="0.2">
      <c r="A4" s="2">
        <v>17</v>
      </c>
      <c r="B4" s="4" t="s">
        <v>9</v>
      </c>
      <c r="D4" s="2">
        <v>38.75</v>
      </c>
      <c r="E4" s="10">
        <f t="shared" si="0"/>
        <v>775</v>
      </c>
      <c r="F4" s="4" t="s">
        <v>7</v>
      </c>
      <c r="G4" s="28">
        <v>0.16900000000000001</v>
      </c>
      <c r="H4" s="10">
        <f t="shared" ref="H4:H6" si="1">G4*1000</f>
        <v>169</v>
      </c>
      <c r="I4" s="2"/>
      <c r="M4" s="2"/>
      <c r="Q4" s="2"/>
    </row>
    <row r="5" spans="1:17" x14ac:dyDescent="0.2">
      <c r="A5" s="2">
        <v>18</v>
      </c>
      <c r="B5" s="4" t="s">
        <v>9</v>
      </c>
      <c r="D5" s="2">
        <v>12.75</v>
      </c>
      <c r="E5" s="10">
        <f t="shared" si="0"/>
        <v>255</v>
      </c>
      <c r="F5" s="4" t="s">
        <v>11</v>
      </c>
      <c r="G5" s="28">
        <v>-0.05</v>
      </c>
      <c r="H5" s="10">
        <f t="shared" si="1"/>
        <v>-50</v>
      </c>
      <c r="I5" s="2"/>
      <c r="M5" s="2"/>
      <c r="Q5" s="2"/>
    </row>
    <row r="6" spans="1:17" x14ac:dyDescent="0.2">
      <c r="A6" s="2">
        <v>19</v>
      </c>
      <c r="B6" s="5" t="s">
        <v>13</v>
      </c>
      <c r="D6" s="2">
        <v>21</v>
      </c>
      <c r="E6" s="10">
        <f t="shared" si="0"/>
        <v>420</v>
      </c>
      <c r="F6" s="5" t="s">
        <v>11</v>
      </c>
      <c r="G6" s="29">
        <v>-0.03</v>
      </c>
      <c r="H6" s="10">
        <f t="shared" si="1"/>
        <v>-30</v>
      </c>
      <c r="I6" s="2"/>
      <c r="M6" s="2"/>
      <c r="Q6" s="2"/>
    </row>
    <row r="7" spans="1:17" s="14" customFormat="1" x14ac:dyDescent="0.2">
      <c r="A7" s="11" t="s">
        <v>14</v>
      </c>
      <c r="B7" s="13" t="s">
        <v>15</v>
      </c>
      <c r="C7" s="2"/>
      <c r="D7" s="11">
        <f>SUM(D2:D6)</f>
        <v>137.5</v>
      </c>
      <c r="E7" s="12">
        <f>SUM(E2:E6)</f>
        <v>2750</v>
      </c>
      <c r="F7" s="13" t="s">
        <v>16</v>
      </c>
      <c r="G7" s="43">
        <f>SUM(G3:G6)</f>
        <v>0.16300000000000001</v>
      </c>
      <c r="H7" s="12">
        <f>SUM(H2:H6)</f>
        <v>163</v>
      </c>
      <c r="I7" s="1"/>
      <c r="M7" s="1"/>
      <c r="Q7" s="1"/>
    </row>
    <row r="8" spans="1:17" x14ac:dyDescent="0.2">
      <c r="A8" s="2">
        <v>22</v>
      </c>
      <c r="B8" s="4" t="s">
        <v>17</v>
      </c>
      <c r="D8" s="2">
        <v>21.75</v>
      </c>
      <c r="E8" s="10">
        <f t="shared" si="0"/>
        <v>435</v>
      </c>
      <c r="F8" s="4" t="s">
        <v>11</v>
      </c>
      <c r="G8" s="15">
        <v>9.3100000000000002E-2</v>
      </c>
      <c r="H8" s="10">
        <f>G8*1000</f>
        <v>93.100000000000009</v>
      </c>
      <c r="I8" s="2"/>
      <c r="M8" s="2"/>
      <c r="Q8" s="2"/>
    </row>
    <row r="9" spans="1:17" x14ac:dyDescent="0.2">
      <c r="A9" s="2">
        <v>23</v>
      </c>
      <c r="B9" s="4" t="s">
        <v>9</v>
      </c>
      <c r="D9" s="2">
        <v>33.5</v>
      </c>
      <c r="E9" s="10">
        <f t="shared" si="0"/>
        <v>670</v>
      </c>
      <c r="F9" s="4" t="s">
        <v>18</v>
      </c>
      <c r="G9" s="40">
        <v>0.12</v>
      </c>
      <c r="H9" s="10">
        <f t="shared" ref="H9:H11" si="2">G9*1000</f>
        <v>120</v>
      </c>
      <c r="I9" s="2"/>
      <c r="M9" s="2"/>
      <c r="Q9" s="2"/>
    </row>
    <row r="10" spans="1:17" x14ac:dyDescent="0.2">
      <c r="A10" s="2">
        <v>24</v>
      </c>
      <c r="B10" s="4" t="s">
        <v>19</v>
      </c>
      <c r="D10" s="2">
        <v>17.75</v>
      </c>
      <c r="E10" s="18">
        <f t="shared" si="0"/>
        <v>355</v>
      </c>
      <c r="F10" s="4" t="s">
        <v>13</v>
      </c>
      <c r="G10" s="16">
        <v>0.16450000000000001</v>
      </c>
      <c r="H10" s="10">
        <f t="shared" si="2"/>
        <v>164.5</v>
      </c>
      <c r="I10" s="2"/>
      <c r="M10" s="2"/>
      <c r="Q10" s="2"/>
    </row>
    <row r="11" spans="1:17" x14ac:dyDescent="0.2">
      <c r="A11" s="2">
        <v>25</v>
      </c>
      <c r="B11" s="4" t="s">
        <v>20</v>
      </c>
      <c r="D11" s="2">
        <v>-0.75</v>
      </c>
      <c r="E11" s="18">
        <f t="shared" si="0"/>
        <v>-15</v>
      </c>
      <c r="F11" s="4" t="s">
        <v>13</v>
      </c>
      <c r="G11" s="15">
        <v>0.16500000000000001</v>
      </c>
      <c r="H11" s="10">
        <f t="shared" si="2"/>
        <v>165</v>
      </c>
      <c r="I11" s="2"/>
      <c r="M11" s="2"/>
      <c r="Q11" s="2"/>
    </row>
    <row r="12" spans="1:17" x14ac:dyDescent="0.2">
      <c r="A12" s="2">
        <v>26</v>
      </c>
      <c r="B12" s="4" t="s">
        <v>21</v>
      </c>
      <c r="D12" s="2">
        <v>24.75</v>
      </c>
      <c r="E12" s="18">
        <f t="shared" si="0"/>
        <v>495</v>
      </c>
      <c r="F12" s="4" t="s">
        <v>18</v>
      </c>
      <c r="G12" s="28">
        <v>0.12</v>
      </c>
      <c r="H12" s="10">
        <f>G12*1000</f>
        <v>120</v>
      </c>
      <c r="I12" s="2"/>
      <c r="M12" s="2"/>
      <c r="Q12" s="2"/>
    </row>
    <row r="13" spans="1:17" s="14" customFormat="1" x14ac:dyDescent="0.2">
      <c r="A13" s="11" t="s">
        <v>14</v>
      </c>
      <c r="B13" s="13" t="s">
        <v>22</v>
      </c>
      <c r="C13" s="11"/>
      <c r="D13" s="11">
        <f>SUM(D8:D12)</f>
        <v>97</v>
      </c>
      <c r="E13" s="12">
        <f>SUM(E8:E12)</f>
        <v>1940</v>
      </c>
      <c r="F13" s="13" t="s">
        <v>23</v>
      </c>
      <c r="G13" s="17">
        <f>SUM(G8:G12)</f>
        <v>0.66260000000000008</v>
      </c>
      <c r="H13" s="12">
        <f>SUM(H8:H12)</f>
        <v>662.6</v>
      </c>
      <c r="I13" s="1"/>
      <c r="M13" s="1"/>
      <c r="Q13" s="1"/>
    </row>
    <row r="14" spans="1:17" x14ac:dyDescent="0.2">
      <c r="A14" s="2">
        <v>29</v>
      </c>
      <c r="B14" s="4" t="s">
        <v>9</v>
      </c>
      <c r="D14" s="2">
        <v>27.75</v>
      </c>
      <c r="E14" s="18">
        <f t="shared" si="0"/>
        <v>555</v>
      </c>
      <c r="F14" s="4" t="s">
        <v>11</v>
      </c>
      <c r="G14" s="5" t="s">
        <v>41</v>
      </c>
      <c r="H14" s="18">
        <f>G14*1000</f>
        <v>0</v>
      </c>
      <c r="I14" s="2"/>
      <c r="M14" s="2"/>
      <c r="Q14" s="2"/>
    </row>
    <row r="15" spans="1:17" x14ac:dyDescent="0.2">
      <c r="A15" s="2">
        <v>30</v>
      </c>
      <c r="B15" s="4" t="s">
        <v>18</v>
      </c>
      <c r="D15" s="2">
        <v>9.25</v>
      </c>
      <c r="E15" s="18">
        <f t="shared" si="0"/>
        <v>185</v>
      </c>
      <c r="F15" s="4" t="s">
        <v>18</v>
      </c>
      <c r="G15" s="29">
        <v>0.1055</v>
      </c>
      <c r="H15" s="18">
        <f>G15*1000</f>
        <v>105.5</v>
      </c>
      <c r="I15" s="2"/>
      <c r="M15" s="2"/>
      <c r="Q15" s="2"/>
    </row>
    <row r="16" spans="1:17" x14ac:dyDescent="0.2">
      <c r="A16" s="19" t="s">
        <v>24</v>
      </c>
      <c r="B16" s="20" t="s">
        <v>25</v>
      </c>
      <c r="C16" s="19"/>
      <c r="D16" s="25">
        <f>D7+D13+D14+D15</f>
        <v>271.5</v>
      </c>
      <c r="E16" s="21">
        <f>E7+E13+E14+E15</f>
        <v>5430</v>
      </c>
      <c r="F16" s="20" t="s">
        <v>26</v>
      </c>
      <c r="G16" s="42">
        <f>SUM(G7+G13+G15)</f>
        <v>0.93110000000000015</v>
      </c>
      <c r="H16" s="21">
        <f>H7+H13+H14+H15</f>
        <v>931.1</v>
      </c>
      <c r="I16" s="2"/>
      <c r="M16" s="2"/>
      <c r="Q16" s="2"/>
    </row>
    <row r="17" spans="1:17" x14ac:dyDescent="0.2">
      <c r="A17" s="2" t="s">
        <v>58</v>
      </c>
      <c r="B17" s="15">
        <f>32/46</f>
        <v>0.69565217391304346</v>
      </c>
      <c r="F17" s="15">
        <f>15/21</f>
        <v>0.7142857142857143</v>
      </c>
      <c r="I17" s="2"/>
      <c r="M17" s="2"/>
      <c r="Q17" s="2"/>
    </row>
    <row r="18" spans="1:17" x14ac:dyDescent="0.2">
      <c r="I18" s="2"/>
      <c r="M18" s="2"/>
      <c r="Q18" s="2"/>
    </row>
    <row r="19" spans="1:17" x14ac:dyDescent="0.2">
      <c r="I19" s="2"/>
      <c r="M19" s="2"/>
      <c r="Q19" s="2"/>
    </row>
    <row r="20" spans="1:17" x14ac:dyDescent="0.2">
      <c r="I20" s="2"/>
      <c r="M20" s="2"/>
      <c r="Q20" s="2"/>
    </row>
    <row r="21" spans="1:17" x14ac:dyDescent="0.2">
      <c r="I21" s="2"/>
      <c r="M21" s="2"/>
      <c r="Q21" s="2"/>
    </row>
    <row r="22" spans="1:17" x14ac:dyDescent="0.2">
      <c r="I22" s="2"/>
      <c r="M22" s="2"/>
      <c r="Q22" s="2"/>
    </row>
    <row r="23" spans="1:17" x14ac:dyDescent="0.2">
      <c r="I23" s="2"/>
      <c r="M23" s="2"/>
      <c r="Q23" s="2"/>
    </row>
    <row r="24" spans="1:17" x14ac:dyDescent="0.2">
      <c r="I24" s="2"/>
      <c r="M24" s="2"/>
      <c r="Q24" s="2"/>
    </row>
    <row r="25" spans="1:17" x14ac:dyDescent="0.2">
      <c r="B25" s="5"/>
      <c r="G25" s="2"/>
      <c r="I25" s="2"/>
      <c r="M25" s="2"/>
      <c r="Q25" s="2"/>
    </row>
    <row r="26" spans="1:17" x14ac:dyDescent="0.2">
      <c r="G26" s="2"/>
      <c r="I26" s="2"/>
      <c r="M26" s="2"/>
      <c r="Q26" s="2"/>
    </row>
    <row r="27" spans="1:17" x14ac:dyDescent="0.2">
      <c r="G27" s="2"/>
      <c r="I27" s="2"/>
      <c r="M27" s="2"/>
      <c r="Q27" s="2"/>
    </row>
    <row r="28" spans="1:17" x14ac:dyDescent="0.2">
      <c r="G28" s="2"/>
      <c r="I28" s="2"/>
      <c r="M28" s="2"/>
      <c r="Q28" s="2"/>
    </row>
    <row r="29" spans="1:17" x14ac:dyDescent="0.2">
      <c r="G29" s="2"/>
      <c r="I29" s="2"/>
      <c r="M29" s="2"/>
      <c r="Q29" s="2"/>
    </row>
    <row r="30" spans="1:17" x14ac:dyDescent="0.2">
      <c r="G30" s="2"/>
      <c r="I30" s="2"/>
      <c r="M30" s="2"/>
      <c r="Q30" s="2"/>
    </row>
    <row r="31" spans="1:17" x14ac:dyDescent="0.2">
      <c r="G31" s="2"/>
      <c r="I31" s="2"/>
      <c r="M31" s="2"/>
      <c r="Q31" s="2"/>
    </row>
    <row r="32" spans="1:17" x14ac:dyDescent="0.2">
      <c r="G32" s="2"/>
      <c r="I32" s="2"/>
      <c r="M32" s="2"/>
      <c r="Q32" s="2"/>
    </row>
    <row r="33" spans="1:17" x14ac:dyDescent="0.2">
      <c r="I33" s="2"/>
      <c r="M33" s="2"/>
      <c r="Q33" s="2"/>
    </row>
    <row r="35" spans="1:17" x14ac:dyDescent="0.2">
      <c r="A35" s="9"/>
    </row>
  </sheetData>
  <phoneticPr fontId="8" type="noConversion"/>
  <pageMargins left="0.7" right="0.7" top="0.75" bottom="0.75" header="0.3" footer="0.3"/>
  <pageSetup orientation="portrait" r:id="rId1"/>
  <ignoredErrors>
    <ignoredError sqref="A1:G2 A14:F14 A9:E9 A10:E10 A11:E11 A12 A16:C16 A15 A8:F8 A7:B7 F7 A13:D13 F13 A6 C6:F6 C12:E12 C15:E15 A5:F5 A3:B3 A4:F4 E16:F16 D3:F3 D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6262B-3B04-4E9D-B512-F32FDD119990}">
  <dimension ref="A1:T37"/>
  <sheetViews>
    <sheetView topLeftCell="A17" zoomScale="115" zoomScaleNormal="115" workbookViewId="0">
      <selection activeCell="A17" sqref="A1:XFD1048576"/>
    </sheetView>
  </sheetViews>
  <sheetFormatPr defaultRowHeight="12.75" x14ac:dyDescent="0.2"/>
  <cols>
    <col min="1" max="1" width="14" style="2" customWidth="1"/>
    <col min="2" max="2" width="9.140625" style="4"/>
    <col min="3" max="3" width="12.5703125" style="2" customWidth="1"/>
    <col min="4" max="5" width="16.85546875" style="2" customWidth="1"/>
    <col min="6" max="6" width="20.85546875" style="2" bestFit="1" customWidth="1"/>
    <col min="7" max="7" width="9.140625" style="4"/>
    <col min="8" max="8" width="12.28515625" style="4" bestFit="1" customWidth="1"/>
    <col min="9" max="9" width="16.85546875" style="2" customWidth="1"/>
    <col min="10" max="10" width="15.140625" style="2" customWidth="1"/>
    <col min="11" max="12" width="9.140625" style="27"/>
    <col min="13" max="13" width="14.5703125" style="2" customWidth="1"/>
    <col min="14" max="16" width="11.85546875" style="2" customWidth="1"/>
    <col min="17" max="17" width="16.28515625" style="2" customWidth="1"/>
    <col min="18" max="18" width="13.140625" style="2" customWidth="1"/>
    <col min="19" max="19" width="11.28515625" style="2" customWidth="1"/>
    <col min="20" max="20" width="12.5703125" customWidth="1"/>
  </cols>
  <sheetData>
    <row r="1" spans="1:20" ht="25.5" x14ac:dyDescent="0.2">
      <c r="A1" s="3" t="s">
        <v>27</v>
      </c>
      <c r="B1" s="7" t="s">
        <v>0</v>
      </c>
      <c r="C1" s="3" t="s">
        <v>4</v>
      </c>
      <c r="D1" s="3" t="s">
        <v>10</v>
      </c>
      <c r="E1" s="3" t="s">
        <v>12</v>
      </c>
      <c r="F1" s="3" t="s">
        <v>53</v>
      </c>
      <c r="G1" s="7" t="s">
        <v>1</v>
      </c>
      <c r="H1" s="7" t="s">
        <v>3</v>
      </c>
      <c r="I1" s="3" t="s">
        <v>12</v>
      </c>
      <c r="J1" s="23" t="s">
        <v>40</v>
      </c>
      <c r="K1" s="24"/>
      <c r="L1" s="24"/>
      <c r="O1" s="3"/>
      <c r="P1" s="3"/>
      <c r="T1" s="3"/>
    </row>
    <row r="2" spans="1:20" x14ac:dyDescent="0.2">
      <c r="A2" s="2">
        <v>1</v>
      </c>
      <c r="B2" s="5" t="s">
        <v>29</v>
      </c>
      <c r="D2" s="2">
        <v>0.25</v>
      </c>
      <c r="E2" s="10">
        <f>D2*20</f>
        <v>5</v>
      </c>
      <c r="F2" s="10"/>
      <c r="G2" s="5" t="s">
        <v>6</v>
      </c>
      <c r="H2" s="6"/>
      <c r="I2" s="10">
        <f>J2*20</f>
        <v>0</v>
      </c>
      <c r="K2" s="25"/>
      <c r="L2" s="25"/>
      <c r="T2" s="2"/>
    </row>
    <row r="3" spans="1:20" x14ac:dyDescent="0.2">
      <c r="A3" s="2">
        <v>2</v>
      </c>
      <c r="B3" s="4" t="s">
        <v>21</v>
      </c>
      <c r="D3" s="2">
        <v>27.25</v>
      </c>
      <c r="E3" s="10">
        <f t="shared" ref="E3:E22" si="0">D3*20</f>
        <v>545</v>
      </c>
      <c r="F3" s="10"/>
      <c r="G3" s="4" t="s">
        <v>18</v>
      </c>
      <c r="H3" s="15">
        <v>0.1111</v>
      </c>
      <c r="I3" s="10">
        <f>H3*1000</f>
        <v>111.10000000000001</v>
      </c>
      <c r="J3" s="2" t="s">
        <v>30</v>
      </c>
      <c r="K3" s="25"/>
      <c r="L3" s="25"/>
      <c r="T3" s="2"/>
    </row>
    <row r="4" spans="1:20" x14ac:dyDescent="0.2">
      <c r="A4" s="2">
        <v>3</v>
      </c>
      <c r="B4" s="4" t="s">
        <v>31</v>
      </c>
      <c r="D4" s="2">
        <v>56</v>
      </c>
      <c r="E4" s="10">
        <f t="shared" si="0"/>
        <v>1120</v>
      </c>
      <c r="F4" s="10"/>
      <c r="G4" s="4" t="s">
        <v>18</v>
      </c>
      <c r="H4" s="15">
        <v>0.06</v>
      </c>
      <c r="I4" s="10">
        <f>H4*1000</f>
        <v>60</v>
      </c>
      <c r="K4" s="25"/>
      <c r="L4" s="25"/>
      <c r="T4" s="2"/>
    </row>
    <row r="5" spans="1:20" s="14" customFormat="1" ht="25.5" x14ac:dyDescent="0.2">
      <c r="A5" s="11" t="s">
        <v>14</v>
      </c>
      <c r="B5" s="13" t="s">
        <v>32</v>
      </c>
      <c r="C5" s="11"/>
      <c r="D5" s="11">
        <f>SUM(D2:D4)</f>
        <v>83.5</v>
      </c>
      <c r="E5" s="12">
        <f>SUM(E2:E4)</f>
        <v>1670</v>
      </c>
      <c r="F5" s="34"/>
      <c r="G5" s="13" t="s">
        <v>13</v>
      </c>
      <c r="H5" s="17">
        <v>0.1711</v>
      </c>
      <c r="I5" s="12">
        <f>SUM(I2:I4)</f>
        <v>171.10000000000002</v>
      </c>
      <c r="J5" s="12"/>
      <c r="K5" s="26"/>
      <c r="L5" s="26"/>
      <c r="M5" s="23" t="s">
        <v>35</v>
      </c>
      <c r="N5" s="3" t="s">
        <v>37</v>
      </c>
      <c r="O5" s="3" t="s">
        <v>42</v>
      </c>
      <c r="P5" s="3" t="s">
        <v>12</v>
      </c>
      <c r="Q5" s="23" t="s">
        <v>36</v>
      </c>
      <c r="R5" s="3" t="s">
        <v>38</v>
      </c>
      <c r="S5" s="3" t="s">
        <v>42</v>
      </c>
      <c r="T5" s="3" t="s">
        <v>12</v>
      </c>
    </row>
    <row r="6" spans="1:20" x14ac:dyDescent="0.2">
      <c r="A6" s="2">
        <v>6</v>
      </c>
      <c r="B6" s="5" t="s">
        <v>7</v>
      </c>
      <c r="D6" s="2">
        <v>11.25</v>
      </c>
      <c r="E6" s="10">
        <f t="shared" si="0"/>
        <v>225</v>
      </c>
      <c r="F6" s="22"/>
      <c r="G6" s="5" t="s">
        <v>18</v>
      </c>
      <c r="H6" s="16">
        <v>0.17</v>
      </c>
      <c r="I6" s="10">
        <f>H6*1000</f>
        <v>170</v>
      </c>
      <c r="K6" s="25"/>
      <c r="L6" s="25"/>
      <c r="T6" s="2"/>
    </row>
    <row r="7" spans="1:20" x14ac:dyDescent="0.2">
      <c r="A7" s="2">
        <v>7</v>
      </c>
      <c r="B7" s="4" t="s">
        <v>34</v>
      </c>
      <c r="D7" s="2">
        <v>-11</v>
      </c>
      <c r="E7" s="2">
        <f t="shared" si="0"/>
        <v>-220</v>
      </c>
      <c r="F7" s="4"/>
      <c r="G7" s="4" t="s">
        <v>33</v>
      </c>
      <c r="H7" s="15">
        <v>-0.09</v>
      </c>
      <c r="I7" s="10">
        <f t="shared" ref="I7:I19" si="1">H7*1000</f>
        <v>-90</v>
      </c>
      <c r="M7" s="5" t="s">
        <v>5</v>
      </c>
      <c r="N7" s="2">
        <v>-8.25</v>
      </c>
      <c r="P7" s="2">
        <f>N7*20</f>
        <v>-165</v>
      </c>
      <c r="Q7" s="5" t="s">
        <v>18</v>
      </c>
      <c r="R7" s="15">
        <v>4.4999999999999998E-2</v>
      </c>
      <c r="S7" s="28"/>
      <c r="T7" s="2"/>
    </row>
    <row r="8" spans="1:20" x14ac:dyDescent="0.2">
      <c r="A8" s="2">
        <v>8</v>
      </c>
      <c r="B8" s="4" t="s">
        <v>21</v>
      </c>
      <c r="D8" s="2">
        <v>26.5</v>
      </c>
      <c r="E8" s="10">
        <f t="shared" si="0"/>
        <v>530</v>
      </c>
      <c r="F8" s="22">
        <v>32.5</v>
      </c>
      <c r="G8" s="4" t="s">
        <v>18</v>
      </c>
      <c r="H8" s="15">
        <v>9.5699999999999993E-2</v>
      </c>
      <c r="I8" s="10">
        <f t="shared" si="1"/>
        <v>95.699999999999989</v>
      </c>
      <c r="J8" s="2">
        <v>19.5</v>
      </c>
      <c r="K8" s="25"/>
      <c r="L8" s="25"/>
      <c r="M8" s="4"/>
      <c r="N8" s="2">
        <v>8.75</v>
      </c>
      <c r="O8" s="2">
        <v>17</v>
      </c>
      <c r="P8" s="2">
        <f t="shared" ref="P8:P13" si="2">N8*20</f>
        <v>175</v>
      </c>
      <c r="Q8" s="4"/>
      <c r="R8" s="15"/>
      <c r="S8" s="28"/>
      <c r="T8" s="2"/>
    </row>
    <row r="9" spans="1:20" x14ac:dyDescent="0.2">
      <c r="A9" s="2">
        <v>9</v>
      </c>
      <c r="B9" s="4" t="s">
        <v>43</v>
      </c>
      <c r="D9" s="2">
        <v>26.5</v>
      </c>
      <c r="E9" s="10">
        <f t="shared" si="0"/>
        <v>530</v>
      </c>
      <c r="F9" s="22"/>
      <c r="G9" s="4" t="s">
        <v>18</v>
      </c>
      <c r="H9" s="16">
        <v>0.08</v>
      </c>
      <c r="I9" s="10">
        <f t="shared" si="1"/>
        <v>80</v>
      </c>
      <c r="J9" s="2">
        <v>25</v>
      </c>
      <c r="K9" s="25"/>
      <c r="L9" s="25"/>
      <c r="M9" s="30"/>
      <c r="N9" s="31">
        <v>10</v>
      </c>
      <c r="O9" s="31">
        <v>30</v>
      </c>
      <c r="P9" s="2">
        <f t="shared" si="2"/>
        <v>200</v>
      </c>
      <c r="Q9" s="30"/>
      <c r="R9" s="32"/>
      <c r="S9" s="33"/>
      <c r="T9" s="31"/>
    </row>
    <row r="10" spans="1:20" x14ac:dyDescent="0.2">
      <c r="A10" s="2">
        <v>10</v>
      </c>
      <c r="B10" s="4" t="s">
        <v>43</v>
      </c>
      <c r="D10" s="2">
        <v>32.5</v>
      </c>
      <c r="E10" s="18">
        <f t="shared" si="0"/>
        <v>650</v>
      </c>
      <c r="F10" s="4">
        <v>37</v>
      </c>
      <c r="G10" s="4" t="s">
        <v>21</v>
      </c>
      <c r="H10" s="28">
        <v>0.28299999999999997</v>
      </c>
      <c r="I10" s="10">
        <f t="shared" si="1"/>
        <v>283</v>
      </c>
      <c r="J10" s="2">
        <v>16</v>
      </c>
      <c r="K10" s="25"/>
      <c r="L10" s="25"/>
      <c r="M10" s="30"/>
      <c r="N10" s="31">
        <v>7</v>
      </c>
      <c r="O10" s="31"/>
      <c r="P10" s="2">
        <f t="shared" si="2"/>
        <v>140</v>
      </c>
      <c r="Q10" s="30"/>
      <c r="R10" s="32"/>
      <c r="S10" s="33"/>
      <c r="T10" s="31"/>
    </row>
    <row r="11" spans="1:20" s="14" customFormat="1" x14ac:dyDescent="0.2">
      <c r="A11" s="11" t="s">
        <v>14</v>
      </c>
      <c r="B11" s="13" t="s">
        <v>44</v>
      </c>
      <c r="C11" s="11"/>
      <c r="D11" s="11">
        <f>SUM(D6:D10)</f>
        <v>85.75</v>
      </c>
      <c r="E11" s="12">
        <f>SUM(E6:E10)</f>
        <v>1715</v>
      </c>
      <c r="F11" s="34"/>
      <c r="G11" s="13" t="s">
        <v>45</v>
      </c>
      <c r="H11" s="38">
        <f>SUM(H6:H10)</f>
        <v>0.53869999999999996</v>
      </c>
      <c r="I11" s="12">
        <f>SUM(I6:I10)</f>
        <v>538.70000000000005</v>
      </c>
      <c r="J11" s="1"/>
      <c r="K11" s="26"/>
      <c r="L11" s="26"/>
      <c r="M11" s="30"/>
      <c r="N11" s="31">
        <v>8.25</v>
      </c>
      <c r="O11" s="31">
        <v>11</v>
      </c>
      <c r="P11" s="2">
        <f t="shared" si="2"/>
        <v>165</v>
      </c>
      <c r="Q11" s="30"/>
      <c r="R11" s="32"/>
      <c r="S11" s="33"/>
      <c r="T11" s="31"/>
    </row>
    <row r="12" spans="1:20" x14ac:dyDescent="0.2">
      <c r="A12" s="2">
        <v>13</v>
      </c>
      <c r="B12" s="4" t="s">
        <v>17</v>
      </c>
      <c r="D12" s="2">
        <v>16</v>
      </c>
      <c r="E12" s="18">
        <f t="shared" si="0"/>
        <v>320</v>
      </c>
      <c r="F12" s="4" t="s">
        <v>47</v>
      </c>
      <c r="G12" s="4" t="s">
        <v>46</v>
      </c>
      <c r="H12" s="28">
        <v>-0.09</v>
      </c>
      <c r="I12" s="10">
        <f t="shared" si="1"/>
        <v>-90</v>
      </c>
      <c r="K12" s="25"/>
      <c r="L12" s="25"/>
      <c r="M12" s="30"/>
      <c r="N12" s="31"/>
      <c r="O12" s="31"/>
      <c r="P12" s="2">
        <f t="shared" si="2"/>
        <v>0</v>
      </c>
      <c r="Q12" s="30"/>
      <c r="R12" s="32"/>
      <c r="S12" s="33"/>
      <c r="T12" s="31"/>
    </row>
    <row r="13" spans="1:20" s="8" customFormat="1" x14ac:dyDescent="0.2">
      <c r="A13" s="9">
        <v>14</v>
      </c>
      <c r="B13" s="5" t="s">
        <v>9</v>
      </c>
      <c r="C13" s="9"/>
      <c r="D13" s="9">
        <v>20</v>
      </c>
      <c r="E13" s="35">
        <f t="shared" si="0"/>
        <v>400</v>
      </c>
      <c r="F13" s="36"/>
      <c r="G13" s="5" t="s">
        <v>7</v>
      </c>
      <c r="H13" s="16">
        <v>0.17499999999999999</v>
      </c>
      <c r="I13" s="10">
        <f t="shared" si="1"/>
        <v>175</v>
      </c>
      <c r="J13" s="9"/>
      <c r="K13" s="37"/>
      <c r="L13" s="37"/>
      <c r="M13" s="5"/>
      <c r="N13" s="9"/>
      <c r="O13" s="9"/>
      <c r="P13" s="2">
        <f t="shared" si="2"/>
        <v>0</v>
      </c>
      <c r="Q13" s="5"/>
      <c r="R13" s="16"/>
      <c r="S13" s="29"/>
      <c r="T13" s="9"/>
    </row>
    <row r="14" spans="1:20" x14ac:dyDescent="0.2">
      <c r="A14" s="2">
        <v>15</v>
      </c>
      <c r="B14" s="4" t="s">
        <v>6</v>
      </c>
      <c r="D14" s="2">
        <v>0</v>
      </c>
      <c r="E14" s="2">
        <f t="shared" si="0"/>
        <v>0</v>
      </c>
      <c r="F14" s="4"/>
      <c r="G14" s="4" t="s">
        <v>6</v>
      </c>
      <c r="H14" s="4" t="s">
        <v>48</v>
      </c>
      <c r="I14" s="10">
        <f t="shared" si="1"/>
        <v>0</v>
      </c>
      <c r="K14" s="25"/>
      <c r="L14" s="25"/>
      <c r="M14" s="5" t="s">
        <v>39</v>
      </c>
      <c r="N14" s="2">
        <f>SUM(N7:N13)</f>
        <v>25.75</v>
      </c>
      <c r="P14" s="10">
        <f>N14*20</f>
        <v>515</v>
      </c>
      <c r="Q14" s="5" t="s">
        <v>39</v>
      </c>
      <c r="R14" s="15">
        <f>SUM(R7:R12)</f>
        <v>4.4999999999999998E-2</v>
      </c>
      <c r="S14" s="28"/>
      <c r="T14" s="10">
        <f>R14*1000</f>
        <v>45</v>
      </c>
    </row>
    <row r="15" spans="1:20" x14ac:dyDescent="0.2">
      <c r="A15" s="2">
        <v>16</v>
      </c>
      <c r="B15" s="4" t="s">
        <v>13</v>
      </c>
      <c r="D15" s="2">
        <v>17</v>
      </c>
      <c r="E15" s="2">
        <f t="shared" si="0"/>
        <v>340</v>
      </c>
      <c r="F15" s="4" t="s">
        <v>49</v>
      </c>
      <c r="G15" s="4" t="s">
        <v>46</v>
      </c>
      <c r="H15" s="15">
        <v>-9.5399999999999999E-2</v>
      </c>
      <c r="I15" s="10">
        <f t="shared" si="1"/>
        <v>-95.4</v>
      </c>
      <c r="K15" s="25"/>
      <c r="L15" s="25"/>
      <c r="M15" s="4"/>
      <c r="T15" s="2"/>
    </row>
    <row r="16" spans="1:20" x14ac:dyDescent="0.2">
      <c r="A16" s="2">
        <v>17</v>
      </c>
      <c r="B16" s="4" t="s">
        <v>18</v>
      </c>
      <c r="D16" s="2">
        <v>9</v>
      </c>
      <c r="E16" s="2">
        <f t="shared" si="0"/>
        <v>180</v>
      </c>
      <c r="G16" s="4" t="s">
        <v>18</v>
      </c>
      <c r="H16" s="15">
        <v>0.06</v>
      </c>
      <c r="I16" s="10">
        <f t="shared" si="1"/>
        <v>60</v>
      </c>
      <c r="M16" s="13"/>
      <c r="N16" s="11"/>
    </row>
    <row r="17" spans="1:20" s="14" customFormat="1" x14ac:dyDescent="0.2">
      <c r="A17" s="11" t="s">
        <v>14</v>
      </c>
      <c r="B17" s="13" t="s">
        <v>52</v>
      </c>
      <c r="D17" s="11">
        <f>SUM(D12:D16)</f>
        <v>62</v>
      </c>
      <c r="E17" s="12">
        <f>SUM(E12:E16)</f>
        <v>1240</v>
      </c>
      <c r="F17" s="12" t="s">
        <v>50</v>
      </c>
      <c r="G17" s="13" t="s">
        <v>51</v>
      </c>
      <c r="H17" s="38">
        <f>SUM(H12:H16)</f>
        <v>4.9599999999999991E-2</v>
      </c>
      <c r="I17" s="12">
        <f>SUM(I12:I16)</f>
        <v>49.599999999999994</v>
      </c>
      <c r="J17" s="1"/>
      <c r="K17" s="26"/>
      <c r="L17" s="26"/>
      <c r="M17" s="4"/>
      <c r="N17" s="1"/>
      <c r="O17" s="1"/>
      <c r="P17" s="1"/>
      <c r="Q17" s="1"/>
      <c r="R17" s="1"/>
      <c r="S17" s="1"/>
      <c r="T17" s="1"/>
    </row>
    <row r="18" spans="1:20" x14ac:dyDescent="0.2">
      <c r="A18" s="2">
        <v>20</v>
      </c>
      <c r="B18" s="4" t="s">
        <v>13</v>
      </c>
      <c r="D18" s="2">
        <v>14</v>
      </c>
      <c r="E18" s="2">
        <f t="shared" si="0"/>
        <v>280</v>
      </c>
      <c r="F18" s="2">
        <v>15.5</v>
      </c>
      <c r="G18" s="4" t="s">
        <v>18</v>
      </c>
      <c r="H18" s="15">
        <v>8.7099999999999997E-2</v>
      </c>
      <c r="I18" s="10">
        <f t="shared" si="1"/>
        <v>87.1</v>
      </c>
      <c r="J18" s="2">
        <v>27</v>
      </c>
      <c r="K18" s="25"/>
      <c r="L18" s="25"/>
      <c r="T18" s="2"/>
    </row>
    <row r="19" spans="1:20" x14ac:dyDescent="0.2">
      <c r="A19" s="2">
        <v>21</v>
      </c>
      <c r="B19" s="4" t="s">
        <v>5</v>
      </c>
      <c r="D19" s="2">
        <v>17</v>
      </c>
      <c r="E19" s="2">
        <f t="shared" si="0"/>
        <v>340</v>
      </c>
      <c r="F19" s="2">
        <v>21</v>
      </c>
      <c r="G19" s="4" t="s">
        <v>18</v>
      </c>
      <c r="H19" s="15">
        <v>7.6999999999999999E-2</v>
      </c>
      <c r="I19" s="10">
        <f t="shared" si="1"/>
        <v>77</v>
      </c>
      <c r="K19" s="25"/>
      <c r="L19" s="25"/>
      <c r="T19" s="2"/>
    </row>
    <row r="20" spans="1:20" x14ac:dyDescent="0.2">
      <c r="A20" s="2">
        <v>22</v>
      </c>
      <c r="B20" s="4" t="s">
        <v>7</v>
      </c>
      <c r="D20" s="2">
        <v>11.5</v>
      </c>
      <c r="E20" s="2">
        <f t="shared" si="0"/>
        <v>230</v>
      </c>
      <c r="G20" s="4" t="s">
        <v>18</v>
      </c>
      <c r="H20" s="6">
        <v>7.9000000000000001E-2</v>
      </c>
      <c r="I20" s="10">
        <f>H20*1000</f>
        <v>79</v>
      </c>
      <c r="K20" s="25"/>
      <c r="L20" s="25"/>
      <c r="T20" s="2"/>
    </row>
    <row r="21" spans="1:20" x14ac:dyDescent="0.2">
      <c r="A21" s="2">
        <v>23</v>
      </c>
      <c r="B21" s="4" t="s">
        <v>5</v>
      </c>
      <c r="D21" s="2">
        <v>31</v>
      </c>
      <c r="E21" s="2">
        <f t="shared" si="0"/>
        <v>620</v>
      </c>
      <c r="F21" s="2">
        <v>12</v>
      </c>
      <c r="G21" s="4" t="s">
        <v>13</v>
      </c>
      <c r="H21" s="6">
        <v>0.1981</v>
      </c>
      <c r="I21" s="10">
        <f>H21*1000</f>
        <v>198.1</v>
      </c>
      <c r="J21" s="2">
        <v>39</v>
      </c>
      <c r="K21" s="25"/>
      <c r="L21" s="25"/>
      <c r="T21" s="2"/>
    </row>
    <row r="22" spans="1:20" x14ac:dyDescent="0.2">
      <c r="A22" s="2">
        <v>24</v>
      </c>
      <c r="B22" s="4" t="s">
        <v>17</v>
      </c>
      <c r="D22" s="2">
        <v>6.25</v>
      </c>
      <c r="E22" s="2">
        <f t="shared" si="0"/>
        <v>125</v>
      </c>
      <c r="G22" s="4" t="s">
        <v>11</v>
      </c>
      <c r="H22" s="6">
        <v>-1.4999999999999999E-2</v>
      </c>
      <c r="I22" s="10">
        <f>H22*1000</f>
        <v>-15</v>
      </c>
      <c r="K22" s="25"/>
      <c r="L22" s="25"/>
      <c r="T22" s="2"/>
    </row>
    <row r="23" spans="1:20" s="14" customFormat="1" x14ac:dyDescent="0.2">
      <c r="A23" s="11" t="s">
        <v>14</v>
      </c>
      <c r="B23" s="11" t="s">
        <v>55</v>
      </c>
      <c r="D23" s="11">
        <f>SUM(D18:D22)</f>
        <v>79.75</v>
      </c>
      <c r="E23" s="12">
        <f>SUM(E18:E22)</f>
        <v>1595</v>
      </c>
      <c r="F23" s="12"/>
      <c r="G23" s="13" t="s">
        <v>31</v>
      </c>
      <c r="H23" s="38">
        <f>SUM(H18:H22)</f>
        <v>0.42619999999999997</v>
      </c>
      <c r="I23" s="12">
        <f>SUM(I18:I22)</f>
        <v>426.2</v>
      </c>
      <c r="J23" s="1"/>
      <c r="K23" s="26"/>
      <c r="L23" s="26"/>
      <c r="M23" s="1"/>
      <c r="N23" s="1"/>
      <c r="O23" s="1"/>
      <c r="P23" s="1"/>
      <c r="Q23" s="1"/>
      <c r="R23" s="1"/>
      <c r="S23" s="1"/>
      <c r="T23" s="1"/>
    </row>
    <row r="24" spans="1:20" x14ac:dyDescent="0.2">
      <c r="A24" s="2">
        <v>27</v>
      </c>
      <c r="B24" s="4" t="s">
        <v>48</v>
      </c>
      <c r="D24" s="2">
        <v>0</v>
      </c>
      <c r="F24" s="2">
        <v>0</v>
      </c>
      <c r="G24" s="4" t="s">
        <v>48</v>
      </c>
      <c r="H24" s="4" t="s">
        <v>48</v>
      </c>
      <c r="I24" s="2">
        <v>0</v>
      </c>
      <c r="K24" s="25"/>
      <c r="L24" s="25"/>
      <c r="T24" s="2"/>
    </row>
    <row r="25" spans="1:20" x14ac:dyDescent="0.2">
      <c r="A25" s="2">
        <v>28</v>
      </c>
      <c r="B25" s="4" t="s">
        <v>9</v>
      </c>
      <c r="D25" s="2">
        <v>20.25</v>
      </c>
      <c r="E25" s="18">
        <f t="shared" ref="E25" si="3">D25*20</f>
        <v>405</v>
      </c>
      <c r="G25" s="4" t="s">
        <v>13</v>
      </c>
      <c r="H25" s="15">
        <v>0.186</v>
      </c>
      <c r="I25" s="10">
        <f>H25*1000</f>
        <v>186</v>
      </c>
      <c r="K25" s="25"/>
      <c r="L25" s="25"/>
      <c r="T25" s="2"/>
    </row>
    <row r="26" spans="1:20" x14ac:dyDescent="0.2">
      <c r="A26" s="2">
        <v>29</v>
      </c>
      <c r="B26" s="4" t="s">
        <v>17</v>
      </c>
      <c r="D26" s="2">
        <v>18.25</v>
      </c>
      <c r="E26" s="18">
        <f>D26*20</f>
        <v>365</v>
      </c>
      <c r="G26" s="4" t="s">
        <v>54</v>
      </c>
      <c r="H26" s="15">
        <v>-0.26050000000000001</v>
      </c>
      <c r="I26" s="10">
        <f>H26*1000</f>
        <v>-260.5</v>
      </c>
      <c r="K26" s="25"/>
      <c r="L26" s="25"/>
      <c r="T26" s="2"/>
    </row>
    <row r="27" spans="1:20" x14ac:dyDescent="0.2">
      <c r="A27" s="2">
        <v>30</v>
      </c>
      <c r="B27" s="4" t="s">
        <v>18</v>
      </c>
      <c r="D27" s="2">
        <v>7</v>
      </c>
      <c r="E27" s="18">
        <f t="shared" ref="E27:E28" si="4">D27*20</f>
        <v>140</v>
      </c>
      <c r="G27" s="4" t="s">
        <v>48</v>
      </c>
      <c r="H27" s="15">
        <v>0</v>
      </c>
      <c r="I27" s="10">
        <f t="shared" ref="I27:I28" si="5">H27*1000</f>
        <v>0</v>
      </c>
      <c r="K27" s="25"/>
      <c r="L27" s="25"/>
      <c r="T27" s="2"/>
    </row>
    <row r="28" spans="1:20" x14ac:dyDescent="0.2">
      <c r="A28" s="2">
        <v>31</v>
      </c>
      <c r="B28" s="4" t="s">
        <v>9</v>
      </c>
      <c r="D28" s="2">
        <v>25.75</v>
      </c>
      <c r="E28" s="18">
        <f t="shared" si="4"/>
        <v>515</v>
      </c>
      <c r="F28" s="2">
        <v>58</v>
      </c>
      <c r="G28" s="4" t="s">
        <v>11</v>
      </c>
      <c r="H28" s="15">
        <v>4.4999999999999998E-2</v>
      </c>
      <c r="I28" s="10">
        <f t="shared" si="5"/>
        <v>45</v>
      </c>
      <c r="K28" s="25"/>
      <c r="L28" s="25"/>
      <c r="T28" s="2"/>
    </row>
    <row r="29" spans="1:20" s="14" customFormat="1" x14ac:dyDescent="0.2">
      <c r="A29" s="11" t="s">
        <v>14</v>
      </c>
      <c r="B29" s="13" t="s">
        <v>56</v>
      </c>
      <c r="C29" s="11"/>
      <c r="D29" s="11">
        <f>SUM(D24:D28)</f>
        <v>71.25</v>
      </c>
      <c r="E29" s="12">
        <f>SUM(E24:E28)</f>
        <v>1425</v>
      </c>
      <c r="F29" s="12"/>
      <c r="G29" s="13" t="s">
        <v>20</v>
      </c>
      <c r="H29" s="38">
        <f>SUM(H24:H28)</f>
        <v>-2.9500000000000012E-2</v>
      </c>
      <c r="I29" s="12">
        <f>SUM(I24:I28)</f>
        <v>-29.5</v>
      </c>
      <c r="J29" s="1"/>
      <c r="K29" s="26"/>
      <c r="L29" s="26"/>
      <c r="M29" s="1"/>
      <c r="N29" s="1"/>
      <c r="O29" s="1"/>
      <c r="P29" s="1"/>
      <c r="Q29" s="1"/>
      <c r="R29" s="1"/>
      <c r="S29" s="1"/>
      <c r="T29" s="1"/>
    </row>
    <row r="30" spans="1:20" x14ac:dyDescent="0.2">
      <c r="K30" s="25"/>
      <c r="L30" s="25"/>
      <c r="T30" s="2"/>
    </row>
    <row r="31" spans="1:20" x14ac:dyDescent="0.2">
      <c r="A31" s="19" t="s">
        <v>28</v>
      </c>
      <c r="B31" s="20" t="s">
        <v>57</v>
      </c>
      <c r="C31" s="19"/>
      <c r="D31" s="19">
        <f>D5+D11+D17+D23+D29</f>
        <v>382.25</v>
      </c>
      <c r="E31" s="21">
        <f>E5+E11+E17+E23+E29</f>
        <v>7645</v>
      </c>
      <c r="F31" s="21"/>
      <c r="G31" s="20" t="s">
        <v>59</v>
      </c>
      <c r="H31" s="39">
        <f>H5+H11+H17+H23+H29</f>
        <v>1.1560999999999999</v>
      </c>
      <c r="I31" s="21">
        <f>I5+I11+I17+I23+I29</f>
        <v>1156.1000000000001</v>
      </c>
      <c r="K31" s="25"/>
      <c r="L31" s="25"/>
      <c r="T31" s="2"/>
    </row>
    <row r="32" spans="1:20" x14ac:dyDescent="0.2">
      <c r="A32" s="9" t="s">
        <v>58</v>
      </c>
      <c r="B32" s="16">
        <f>65/84</f>
        <v>0.77380952380952384</v>
      </c>
      <c r="G32" s="15">
        <f>23/33</f>
        <v>0.69696969696969702</v>
      </c>
      <c r="K32" s="25"/>
      <c r="L32" s="25"/>
      <c r="T32" s="2"/>
    </row>
    <row r="33" spans="1:20" x14ac:dyDescent="0.2">
      <c r="K33" s="25"/>
      <c r="L33" s="25"/>
      <c r="T33" s="2"/>
    </row>
    <row r="34" spans="1:20" x14ac:dyDescent="0.2">
      <c r="K34" s="25"/>
      <c r="L34" s="25"/>
      <c r="T34" s="2"/>
    </row>
    <row r="35" spans="1:20" x14ac:dyDescent="0.2">
      <c r="K35" s="25"/>
      <c r="L35" s="25"/>
      <c r="T35" s="2"/>
    </row>
    <row r="37" spans="1:20" x14ac:dyDescent="0.2">
      <c r="A37" s="9"/>
    </row>
  </sheetData>
  <phoneticPr fontId="8" type="noConversion"/>
  <pageMargins left="0.7" right="0.7" top="0.75" bottom="0.75" header="0.3" footer="0.3"/>
  <pageSetup orientation="portrait" horizontalDpi="300" verticalDpi="300" r:id="rId1"/>
  <ignoredErrors>
    <ignoredError sqref="G3:G6 B3 B8:B10 G8:G10 G16 B15:B16 G18:G21 B18 B27 G25" twoDigitTextYear="1"/>
    <ignoredError sqref="I5 I11 E11 E17 I17 E5" formula="1"/>
    <ignoredError sqref="H11" formulaRange="1"/>
    <ignoredError sqref="H14 F15 F12 G24:H24 B24 G2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E11AF-0566-4B3A-A5CF-DBB1817083D9}">
  <dimension ref="A1:T33"/>
  <sheetViews>
    <sheetView workbookViewId="0">
      <selection activeCell="F15" sqref="F15"/>
    </sheetView>
  </sheetViews>
  <sheetFormatPr defaultRowHeight="12.75" x14ac:dyDescent="0.2"/>
  <cols>
    <col min="1" max="1" width="14" style="2" customWidth="1"/>
    <col min="2" max="2" width="9.140625" style="4"/>
    <col min="3" max="3" width="12.5703125" style="2" customWidth="1"/>
    <col min="4" max="5" width="16.85546875" style="2" customWidth="1"/>
    <col min="6" max="6" width="20.85546875" style="2" bestFit="1" customWidth="1"/>
    <col min="7" max="7" width="9.140625" style="4"/>
    <col min="8" max="8" width="12.28515625" style="4" bestFit="1" customWidth="1"/>
    <col min="9" max="9" width="16.85546875" style="2" customWidth="1"/>
    <col min="10" max="10" width="15.140625" style="2" customWidth="1"/>
    <col min="11" max="12" width="9.140625" style="27"/>
    <col min="13" max="13" width="16.28515625" style="2" bestFit="1" customWidth="1"/>
    <col min="14" max="16" width="11.85546875" style="2" customWidth="1"/>
    <col min="17" max="17" width="16.28515625" style="2" customWidth="1"/>
    <col min="18" max="18" width="13.140625" style="2" customWidth="1"/>
    <col min="19" max="19" width="11.28515625" style="2" customWidth="1"/>
    <col min="20" max="20" width="12.5703125" customWidth="1"/>
  </cols>
  <sheetData>
    <row r="1" spans="1:20" ht="25.5" x14ac:dyDescent="0.2">
      <c r="A1" s="3" t="s">
        <v>60</v>
      </c>
      <c r="B1" s="7" t="s">
        <v>0</v>
      </c>
      <c r="C1" s="3" t="s">
        <v>4</v>
      </c>
      <c r="D1" s="3" t="s">
        <v>10</v>
      </c>
      <c r="E1" s="3" t="s">
        <v>12</v>
      </c>
      <c r="F1" s="3" t="s">
        <v>53</v>
      </c>
      <c r="G1" s="7" t="s">
        <v>1</v>
      </c>
      <c r="H1" s="7" t="s">
        <v>3</v>
      </c>
      <c r="I1" s="3" t="s">
        <v>12</v>
      </c>
      <c r="J1" s="23" t="s">
        <v>40</v>
      </c>
      <c r="K1" s="24"/>
      <c r="L1" s="24"/>
      <c r="O1" s="3"/>
      <c r="P1" s="3"/>
      <c r="T1" s="3"/>
    </row>
    <row r="2" spans="1:20" x14ac:dyDescent="0.2">
      <c r="A2" s="2">
        <v>3</v>
      </c>
      <c r="B2" s="5" t="s">
        <v>7</v>
      </c>
      <c r="D2" s="2">
        <v>10</v>
      </c>
      <c r="E2" s="10">
        <f>D2*20</f>
        <v>200</v>
      </c>
      <c r="F2" s="22">
        <v>13</v>
      </c>
      <c r="G2" s="5" t="s">
        <v>6</v>
      </c>
      <c r="H2" s="6"/>
      <c r="I2" s="10">
        <f>J2*20</f>
        <v>0</v>
      </c>
      <c r="K2" s="25"/>
      <c r="L2" s="25"/>
      <c r="M2" s="2" t="s">
        <v>62</v>
      </c>
      <c r="T2" s="2"/>
    </row>
    <row r="3" spans="1:20" x14ac:dyDescent="0.2">
      <c r="A3" s="2">
        <v>4</v>
      </c>
      <c r="B3" s="4" t="s">
        <v>63</v>
      </c>
      <c r="D3" s="2">
        <v>-15.25</v>
      </c>
      <c r="E3" s="10">
        <f t="shared" ref="E3:E18" si="0">D3*20</f>
        <v>-305</v>
      </c>
      <c r="F3" s="10"/>
      <c r="G3" s="4" t="s">
        <v>18</v>
      </c>
      <c r="H3" s="15">
        <v>0.1</v>
      </c>
      <c r="I3" s="10">
        <f>H3*1000</f>
        <v>100</v>
      </c>
      <c r="K3" s="25"/>
      <c r="L3" s="25"/>
      <c r="T3" s="2"/>
    </row>
    <row r="4" spans="1:20" x14ac:dyDescent="0.2">
      <c r="A4" s="2">
        <v>5</v>
      </c>
      <c r="B4" s="5" t="s">
        <v>63</v>
      </c>
      <c r="D4" s="2">
        <v>-13.25</v>
      </c>
      <c r="E4" s="10">
        <f t="shared" si="0"/>
        <v>-265</v>
      </c>
      <c r="F4" s="10"/>
      <c r="G4" s="5" t="s">
        <v>18</v>
      </c>
      <c r="H4" s="15">
        <v>0.13</v>
      </c>
      <c r="I4" s="10">
        <f>H4*1000</f>
        <v>130</v>
      </c>
      <c r="K4" s="25"/>
      <c r="L4" s="25"/>
      <c r="M4" s="5" t="s">
        <v>21</v>
      </c>
      <c r="N4" s="31">
        <v>3.75</v>
      </c>
      <c r="O4" s="2">
        <v>12</v>
      </c>
      <c r="P4" s="2">
        <f>N4*20</f>
        <v>75</v>
      </c>
      <c r="Q4" s="5" t="s">
        <v>18</v>
      </c>
      <c r="R4" s="15">
        <v>0.16</v>
      </c>
      <c r="S4" s="2">
        <v>76</v>
      </c>
      <c r="T4" s="2"/>
    </row>
    <row r="5" spans="1:20" x14ac:dyDescent="0.2">
      <c r="A5" s="2">
        <v>6</v>
      </c>
      <c r="B5" s="5" t="s">
        <v>7</v>
      </c>
      <c r="D5" s="2">
        <v>8</v>
      </c>
      <c r="E5" s="10">
        <f t="shared" si="0"/>
        <v>160</v>
      </c>
      <c r="F5" s="22" t="s">
        <v>64</v>
      </c>
      <c r="G5" s="5" t="s">
        <v>18</v>
      </c>
      <c r="H5" s="16">
        <v>9.2999999999999999E-2</v>
      </c>
      <c r="I5" s="10">
        <f>H5*1000</f>
        <v>93</v>
      </c>
      <c r="K5" s="25"/>
      <c r="L5" s="25"/>
      <c r="M5" s="30"/>
      <c r="N5" s="9">
        <v>9.75</v>
      </c>
      <c r="P5" s="2">
        <f>N5*20</f>
        <v>195</v>
      </c>
      <c r="R5" s="15"/>
      <c r="T5" s="2"/>
    </row>
    <row r="6" spans="1:20" x14ac:dyDescent="0.2">
      <c r="A6" s="2">
        <v>7</v>
      </c>
      <c r="B6" s="4" t="s">
        <v>34</v>
      </c>
      <c r="D6" s="2">
        <v>2</v>
      </c>
      <c r="E6" s="2">
        <f>D6*20</f>
        <v>40</v>
      </c>
      <c r="F6" s="4"/>
      <c r="G6" s="4" t="s">
        <v>18</v>
      </c>
      <c r="H6" s="15">
        <v>9.3899999999999997E-2</v>
      </c>
      <c r="I6" s="10">
        <f t="shared" ref="I6:I15" si="1">H6*1000</f>
        <v>93.899999999999991</v>
      </c>
      <c r="M6" s="30"/>
      <c r="N6" s="31">
        <v>10.5</v>
      </c>
      <c r="O6" s="2">
        <v>32</v>
      </c>
      <c r="P6" s="2">
        <f>N6*20</f>
        <v>210</v>
      </c>
      <c r="R6" s="6"/>
      <c r="S6" s="28"/>
      <c r="T6" s="2"/>
    </row>
    <row r="7" spans="1:20" s="14" customFormat="1" x14ac:dyDescent="0.2">
      <c r="A7" s="11" t="s">
        <v>14</v>
      </c>
      <c r="B7" s="13" t="s">
        <v>65</v>
      </c>
      <c r="C7" s="11"/>
      <c r="D7" s="11">
        <f>SUM(D2:D6)</f>
        <v>-8.5</v>
      </c>
      <c r="E7" s="12">
        <f>SUM(E2:E6)</f>
        <v>-170</v>
      </c>
      <c r="F7" s="11">
        <f>SUM(F2:F6)</f>
        <v>13</v>
      </c>
      <c r="G7" s="13" t="s">
        <v>43</v>
      </c>
      <c r="H7" s="38">
        <f>SUM(H2:H6)</f>
        <v>0.41689999999999999</v>
      </c>
      <c r="I7" s="12">
        <f>SUM(I2:I6)</f>
        <v>416.9</v>
      </c>
      <c r="J7" s="1"/>
      <c r="K7" s="26"/>
      <c r="L7" s="26"/>
      <c r="M7" s="5"/>
      <c r="N7" s="9"/>
      <c r="O7" s="31"/>
      <c r="P7" s="2">
        <f>N7*20</f>
        <v>0</v>
      </c>
      <c r="Q7" s="30"/>
      <c r="R7" s="32"/>
      <c r="S7" s="33"/>
      <c r="T7" s="31"/>
    </row>
    <row r="8" spans="1:20" x14ac:dyDescent="0.2">
      <c r="A8" s="2">
        <v>10</v>
      </c>
      <c r="B8" s="4" t="s">
        <v>21</v>
      </c>
      <c r="D8" s="2">
        <v>20</v>
      </c>
      <c r="E8" s="18">
        <f t="shared" si="0"/>
        <v>400</v>
      </c>
      <c r="F8" s="4"/>
      <c r="H8" s="28"/>
      <c r="I8" s="10">
        <f t="shared" si="1"/>
        <v>0</v>
      </c>
      <c r="K8" s="25"/>
      <c r="L8" s="25"/>
      <c r="O8" s="31"/>
      <c r="P8" s="2">
        <f>N8*20</f>
        <v>0</v>
      </c>
      <c r="Q8" s="30"/>
      <c r="R8" s="32"/>
      <c r="S8" s="33"/>
      <c r="T8" s="31"/>
    </row>
    <row r="9" spans="1:20" s="8" customFormat="1" x14ac:dyDescent="0.2">
      <c r="A9" s="9">
        <v>11</v>
      </c>
      <c r="B9" s="5" t="s">
        <v>9</v>
      </c>
      <c r="C9" s="9"/>
      <c r="D9" s="9">
        <v>20.25</v>
      </c>
      <c r="E9" s="35">
        <f t="shared" si="0"/>
        <v>405</v>
      </c>
      <c r="F9" s="61">
        <v>9</v>
      </c>
      <c r="G9" s="5" t="s">
        <v>18</v>
      </c>
      <c r="H9" s="16">
        <v>6.6699999999999995E-2</v>
      </c>
      <c r="I9" s="10">
        <f t="shared" si="1"/>
        <v>66.699999999999989</v>
      </c>
      <c r="J9" s="9"/>
      <c r="K9" s="37"/>
      <c r="L9" s="37"/>
      <c r="O9" s="9"/>
      <c r="Q9" s="5"/>
      <c r="R9" s="16"/>
      <c r="S9" s="29"/>
      <c r="T9" s="9"/>
    </row>
    <row r="10" spans="1:20" x14ac:dyDescent="0.2">
      <c r="A10" s="2">
        <v>12</v>
      </c>
      <c r="B10" s="4" t="s">
        <v>54</v>
      </c>
      <c r="D10" s="2">
        <v>-14.5</v>
      </c>
      <c r="E10" s="2">
        <f t="shared" si="0"/>
        <v>-290</v>
      </c>
      <c r="F10" s="4"/>
      <c r="G10" s="4" t="s">
        <v>6</v>
      </c>
      <c r="I10" s="10">
        <f t="shared" si="1"/>
        <v>0</v>
      </c>
      <c r="K10" s="25"/>
      <c r="L10" s="25"/>
      <c r="M10" s="5" t="s">
        <v>39</v>
      </c>
      <c r="N10" s="2">
        <f>SUM(N4:N8)</f>
        <v>24</v>
      </c>
      <c r="P10" s="10">
        <f>N10*20</f>
        <v>480</v>
      </c>
      <c r="Q10" s="5" t="s">
        <v>39</v>
      </c>
      <c r="R10" s="15">
        <f>SUM(R4:R8)</f>
        <v>0.16</v>
      </c>
      <c r="S10" s="28"/>
      <c r="T10" s="10">
        <f>R10*1000</f>
        <v>160</v>
      </c>
    </row>
    <row r="11" spans="1:20" x14ac:dyDescent="0.2">
      <c r="A11" s="2">
        <v>13</v>
      </c>
      <c r="B11" s="4" t="s">
        <v>11</v>
      </c>
      <c r="D11" s="2">
        <v>1.75</v>
      </c>
      <c r="E11" s="2">
        <f t="shared" si="0"/>
        <v>35</v>
      </c>
      <c r="F11" s="4"/>
      <c r="G11" s="4" t="s">
        <v>18</v>
      </c>
      <c r="H11" s="15">
        <v>0.125</v>
      </c>
      <c r="I11" s="10">
        <f t="shared" si="1"/>
        <v>125</v>
      </c>
      <c r="J11" s="2">
        <v>30</v>
      </c>
      <c r="K11" s="25"/>
      <c r="L11" s="25"/>
      <c r="M11" s="4"/>
      <c r="T11" s="2"/>
    </row>
    <row r="12" spans="1:20" x14ac:dyDescent="0.2">
      <c r="A12" s="2">
        <v>14</v>
      </c>
      <c r="B12" s="4" t="s">
        <v>29</v>
      </c>
      <c r="D12" s="2">
        <v>12.25</v>
      </c>
      <c r="E12" s="2">
        <f t="shared" si="0"/>
        <v>245</v>
      </c>
      <c r="F12" s="2">
        <v>49</v>
      </c>
      <c r="H12" s="15"/>
      <c r="I12" s="10">
        <f t="shared" si="1"/>
        <v>0</v>
      </c>
      <c r="M12" s="13"/>
      <c r="N12" s="11"/>
    </row>
    <row r="13" spans="1:20" s="14" customFormat="1" x14ac:dyDescent="0.2">
      <c r="A13" s="11" t="s">
        <v>14</v>
      </c>
      <c r="B13" s="13" t="s">
        <v>70</v>
      </c>
      <c r="D13" s="11">
        <f>SUM(D8:D12)</f>
        <v>39.75</v>
      </c>
      <c r="E13" s="12">
        <f>SUM(E8:E12)</f>
        <v>795</v>
      </c>
      <c r="F13" s="13">
        <f>SUM(F9:F12)</f>
        <v>58</v>
      </c>
      <c r="G13" s="13" t="s">
        <v>13</v>
      </c>
      <c r="H13" s="38">
        <f>SUM(H8:H12)</f>
        <v>0.19169999999999998</v>
      </c>
      <c r="I13" s="12">
        <f>SUM(I8:I12)</f>
        <v>191.7</v>
      </c>
      <c r="J13" s="1"/>
      <c r="K13" s="26"/>
      <c r="L13" s="26"/>
      <c r="M13" s="4"/>
      <c r="N13" s="1"/>
      <c r="O13" s="1"/>
      <c r="P13" s="1"/>
      <c r="Q13" s="1"/>
      <c r="R13" s="1"/>
      <c r="S13" s="1"/>
      <c r="T13" s="1"/>
    </row>
    <row r="14" spans="1:20" x14ac:dyDescent="0.2">
      <c r="A14" s="2">
        <v>17</v>
      </c>
      <c r="B14" s="4" t="s">
        <v>33</v>
      </c>
      <c r="D14" s="2">
        <v>-7.25</v>
      </c>
      <c r="E14" s="2">
        <f t="shared" si="0"/>
        <v>-145</v>
      </c>
      <c r="F14" s="2">
        <v>7</v>
      </c>
      <c r="G14" s="4" t="s">
        <v>11</v>
      </c>
      <c r="H14" s="15">
        <v>-2.8E-3</v>
      </c>
      <c r="I14" s="10">
        <f t="shared" si="1"/>
        <v>-2.8</v>
      </c>
      <c r="J14" s="2">
        <v>22</v>
      </c>
      <c r="K14" s="25"/>
      <c r="L14" s="25"/>
      <c r="T14" s="2"/>
    </row>
    <row r="15" spans="1:20" x14ac:dyDescent="0.2">
      <c r="A15" s="2">
        <v>18</v>
      </c>
      <c r="B15" s="4" t="s">
        <v>7</v>
      </c>
      <c r="D15" s="2">
        <v>6.5</v>
      </c>
      <c r="E15" s="2">
        <f t="shared" si="0"/>
        <v>130</v>
      </c>
      <c r="F15" s="2">
        <v>22</v>
      </c>
      <c r="G15" s="4" t="s">
        <v>63</v>
      </c>
      <c r="H15" s="15">
        <v>-0.13750000000000001</v>
      </c>
      <c r="I15" s="10">
        <f t="shared" si="1"/>
        <v>-137.5</v>
      </c>
      <c r="K15" s="25"/>
      <c r="L15" s="25"/>
      <c r="T15" s="2"/>
    </row>
    <row r="16" spans="1:20" x14ac:dyDescent="0.2">
      <c r="A16" s="25">
        <v>19</v>
      </c>
      <c r="B16" s="58" t="s">
        <v>68</v>
      </c>
      <c r="C16" s="25"/>
      <c r="D16" s="25"/>
      <c r="E16" s="25">
        <f t="shared" si="0"/>
        <v>0</v>
      </c>
      <c r="F16" s="25"/>
      <c r="G16" s="58"/>
      <c r="H16" s="59"/>
      <c r="I16" s="60">
        <f>H16*1000</f>
        <v>0</v>
      </c>
      <c r="K16" s="25"/>
      <c r="L16" s="25"/>
      <c r="T16" s="2"/>
    </row>
    <row r="17" spans="1:20" x14ac:dyDescent="0.2">
      <c r="A17" s="2">
        <v>20</v>
      </c>
      <c r="B17" s="4" t="s">
        <v>5</v>
      </c>
      <c r="D17" s="2">
        <v>10.75</v>
      </c>
      <c r="E17" s="2">
        <f t="shared" si="0"/>
        <v>215</v>
      </c>
      <c r="F17" s="2">
        <v>51</v>
      </c>
      <c r="G17" s="4" t="s">
        <v>6</v>
      </c>
      <c r="H17" s="6"/>
      <c r="I17" s="10">
        <f>H17*1000</f>
        <v>0</v>
      </c>
      <c r="K17" s="25"/>
      <c r="L17" s="25"/>
      <c r="T17" s="2"/>
    </row>
    <row r="18" spans="1:20" x14ac:dyDescent="0.2">
      <c r="A18" s="2">
        <v>21</v>
      </c>
      <c r="B18" s="4" t="s">
        <v>5</v>
      </c>
      <c r="D18" s="2">
        <v>17.75</v>
      </c>
      <c r="E18" s="2">
        <f t="shared" si="0"/>
        <v>355</v>
      </c>
      <c r="F18" s="2">
        <v>35</v>
      </c>
      <c r="G18" s="4" t="s">
        <v>6</v>
      </c>
      <c r="H18" s="6"/>
      <c r="I18" s="10">
        <f>H18*1000</f>
        <v>0</v>
      </c>
      <c r="K18" s="25"/>
      <c r="L18" s="25"/>
      <c r="T18" s="2"/>
    </row>
    <row r="19" spans="1:20" s="14" customFormat="1" x14ac:dyDescent="0.2">
      <c r="A19" s="11" t="s">
        <v>14</v>
      </c>
      <c r="B19" s="13" t="s">
        <v>71</v>
      </c>
      <c r="D19" s="11">
        <f>SUM(D14:D18)</f>
        <v>27.75</v>
      </c>
      <c r="E19" s="12">
        <f>SUM(E14:E18)</f>
        <v>555</v>
      </c>
      <c r="F19" s="11">
        <f>SUM(F14:F18)</f>
        <v>115</v>
      </c>
      <c r="G19" s="13" t="s">
        <v>74</v>
      </c>
      <c r="H19" s="38">
        <f>SUM(H14:H18)</f>
        <v>-0.14030000000000001</v>
      </c>
      <c r="I19" s="12">
        <f>SUM(I14:I18)</f>
        <v>-140.30000000000001</v>
      </c>
      <c r="J19" s="1"/>
      <c r="K19" s="26"/>
      <c r="L19" s="26"/>
      <c r="M19" s="1"/>
      <c r="N19" s="1"/>
      <c r="O19" s="1"/>
      <c r="P19" s="1"/>
      <c r="Q19" s="1"/>
      <c r="R19" s="1"/>
      <c r="S19" s="1"/>
      <c r="T19" s="1"/>
    </row>
    <row r="20" spans="1:20" x14ac:dyDescent="0.2">
      <c r="A20" s="2">
        <v>24</v>
      </c>
      <c r="B20" s="4" t="s">
        <v>13</v>
      </c>
      <c r="D20" s="2">
        <v>12</v>
      </c>
      <c r="E20" s="18">
        <f t="shared" ref="E20:E21" si="2">D20*20</f>
        <v>240</v>
      </c>
      <c r="F20" s="2">
        <v>24</v>
      </c>
      <c r="G20" s="4" t="s">
        <v>6</v>
      </c>
      <c r="I20" s="2">
        <v>0</v>
      </c>
      <c r="K20" s="25"/>
      <c r="L20" s="25"/>
      <c r="T20" s="2"/>
    </row>
    <row r="21" spans="1:20" x14ac:dyDescent="0.2">
      <c r="A21" s="2">
        <v>25</v>
      </c>
      <c r="B21" s="4" t="s">
        <v>7</v>
      </c>
      <c r="D21" s="2">
        <v>5.75</v>
      </c>
      <c r="E21" s="18">
        <f t="shared" si="2"/>
        <v>115</v>
      </c>
      <c r="F21" s="2">
        <v>12</v>
      </c>
      <c r="G21" s="4" t="s">
        <v>18</v>
      </c>
      <c r="H21" s="15">
        <v>2.8000000000000001E-2</v>
      </c>
      <c r="I21" s="10">
        <f>H21*1000</f>
        <v>28</v>
      </c>
      <c r="K21" s="25"/>
      <c r="L21" s="25"/>
      <c r="T21" s="2"/>
    </row>
    <row r="22" spans="1:20" x14ac:dyDescent="0.2">
      <c r="A22" s="2">
        <v>26</v>
      </c>
      <c r="B22" s="4" t="s">
        <v>5</v>
      </c>
      <c r="D22" s="2">
        <v>14</v>
      </c>
      <c r="E22" s="18">
        <f>D22*20</f>
        <v>280</v>
      </c>
      <c r="F22" s="2">
        <v>19</v>
      </c>
      <c r="G22" s="4" t="s">
        <v>6</v>
      </c>
      <c r="H22" s="15"/>
      <c r="I22" s="10">
        <f>H22*1000</f>
        <v>0</v>
      </c>
      <c r="K22" s="25"/>
      <c r="L22" s="25"/>
      <c r="T22" s="2"/>
    </row>
    <row r="23" spans="1:20" x14ac:dyDescent="0.2">
      <c r="A23" s="2">
        <v>27</v>
      </c>
      <c r="B23" s="4" t="s">
        <v>69</v>
      </c>
      <c r="D23" s="2">
        <v>3.25</v>
      </c>
      <c r="E23" s="18">
        <f t="shared" ref="E23:E24" si="3">D23*20</f>
        <v>65</v>
      </c>
      <c r="F23" s="2">
        <v>51</v>
      </c>
      <c r="G23" s="4" t="s">
        <v>18</v>
      </c>
      <c r="H23" s="15">
        <v>0.12</v>
      </c>
      <c r="I23" s="10">
        <f t="shared" ref="I23:I24" si="4">H23*1000</f>
        <v>120</v>
      </c>
      <c r="J23" s="2">
        <v>40</v>
      </c>
      <c r="K23" s="25"/>
      <c r="L23" s="25"/>
      <c r="T23" s="2"/>
    </row>
    <row r="24" spans="1:20" x14ac:dyDescent="0.2">
      <c r="A24" s="2">
        <v>28</v>
      </c>
      <c r="B24" s="4" t="s">
        <v>21</v>
      </c>
      <c r="D24" s="2">
        <v>24</v>
      </c>
      <c r="E24" s="18">
        <f t="shared" si="3"/>
        <v>480</v>
      </c>
      <c r="F24" s="2">
        <v>44</v>
      </c>
      <c r="G24" s="4" t="s">
        <v>18</v>
      </c>
      <c r="H24" s="15">
        <v>0.16</v>
      </c>
      <c r="I24" s="10">
        <f t="shared" si="4"/>
        <v>160</v>
      </c>
      <c r="J24" s="2">
        <v>76</v>
      </c>
      <c r="K24" s="25"/>
      <c r="L24" s="25"/>
      <c r="T24" s="2"/>
    </row>
    <row r="25" spans="1:20" s="14" customFormat="1" x14ac:dyDescent="0.2">
      <c r="A25" s="11" t="s">
        <v>14</v>
      </c>
      <c r="B25" s="13" t="s">
        <v>72</v>
      </c>
      <c r="C25" s="11"/>
      <c r="D25" s="11">
        <f>SUM(D20:D24)</f>
        <v>59</v>
      </c>
      <c r="E25" s="12">
        <f>SUM(E20:E24)</f>
        <v>1180</v>
      </c>
      <c r="F25" s="11">
        <f>SUM(F20:F24)</f>
        <v>150</v>
      </c>
      <c r="G25" s="13" t="s">
        <v>21</v>
      </c>
      <c r="H25" s="38">
        <f>SUM(H20:H24)</f>
        <v>0.308</v>
      </c>
      <c r="I25" s="12">
        <f>SUM(I20:I24)</f>
        <v>308</v>
      </c>
      <c r="J25" s="1"/>
      <c r="K25" s="26"/>
      <c r="L25" s="26"/>
      <c r="M25" s="1"/>
      <c r="N25" s="1"/>
      <c r="O25" s="1"/>
      <c r="P25" s="1"/>
      <c r="Q25" s="1"/>
      <c r="R25" s="1"/>
      <c r="S25" s="1"/>
      <c r="T25" s="1"/>
    </row>
    <row r="26" spans="1:20" x14ac:dyDescent="0.2">
      <c r="K26" s="25"/>
      <c r="L26" s="25"/>
      <c r="T26" s="2"/>
    </row>
    <row r="27" spans="1:20" x14ac:dyDescent="0.2">
      <c r="A27" s="19" t="s">
        <v>61</v>
      </c>
      <c r="B27" s="20" t="s">
        <v>73</v>
      </c>
      <c r="C27" s="19"/>
      <c r="D27" s="19">
        <f>D7+D13+D19+D25</f>
        <v>118</v>
      </c>
      <c r="E27" s="41">
        <f>E7+E13+E19+E25</f>
        <v>2360</v>
      </c>
      <c r="F27" s="20">
        <f>F7+F13+F19+F25</f>
        <v>336</v>
      </c>
      <c r="G27" s="20" t="s">
        <v>75</v>
      </c>
      <c r="H27" s="42">
        <f>H7+H13+H19+H25</f>
        <v>0.77629999999999999</v>
      </c>
      <c r="I27" s="41">
        <f>I7+I13+I19+I25</f>
        <v>776.3</v>
      </c>
      <c r="K27" s="25"/>
      <c r="L27" s="25"/>
      <c r="T27" s="2"/>
    </row>
    <row r="28" spans="1:20" x14ac:dyDescent="0.2">
      <c r="A28" s="9" t="s">
        <v>58</v>
      </c>
      <c r="B28" s="16">
        <v>0.60319999999999996</v>
      </c>
      <c r="G28" s="15">
        <v>0.76919999999999999</v>
      </c>
      <c r="K28" s="25"/>
      <c r="L28" s="25"/>
      <c r="T28" s="2"/>
    </row>
    <row r="29" spans="1:20" x14ac:dyDescent="0.2">
      <c r="K29" s="25"/>
      <c r="L29" s="25"/>
      <c r="T29" s="2"/>
    </row>
    <row r="30" spans="1:20" x14ac:dyDescent="0.2">
      <c r="K30" s="25"/>
      <c r="L30" s="25"/>
      <c r="T30" s="2"/>
    </row>
    <row r="31" spans="1:20" x14ac:dyDescent="0.2">
      <c r="K31" s="25"/>
      <c r="L31" s="25"/>
      <c r="T31" s="2"/>
    </row>
    <row r="33" spans="1:1" x14ac:dyDescent="0.2">
      <c r="A33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2CAF4-A802-47CA-9B43-211D743BAD0A}">
  <dimension ref="A1:T12"/>
  <sheetViews>
    <sheetView workbookViewId="0">
      <selection sqref="A1:XFD1048576"/>
    </sheetView>
  </sheetViews>
  <sheetFormatPr defaultRowHeight="12.75" x14ac:dyDescent="0.2"/>
  <cols>
    <col min="1" max="1" width="15.5703125" style="2" bestFit="1" customWidth="1"/>
    <col min="2" max="2" width="11.85546875" style="4" bestFit="1" customWidth="1"/>
    <col min="3" max="3" width="12.5703125" style="2" customWidth="1"/>
    <col min="4" max="5" width="16.85546875" style="2" customWidth="1"/>
    <col min="6" max="6" width="20.85546875" style="2" bestFit="1" customWidth="1"/>
    <col min="7" max="7" width="9.140625" style="4"/>
    <col min="8" max="8" width="10.42578125" style="4" customWidth="1"/>
    <col min="9" max="9" width="12.28515625" style="4" bestFit="1" customWidth="1"/>
    <col min="10" max="10" width="16.85546875" style="2" customWidth="1"/>
    <col min="11" max="12" width="9.140625" style="27"/>
    <col min="13" max="13" width="16.28515625" style="2" bestFit="1" customWidth="1"/>
    <col min="14" max="16" width="11.85546875" style="2" customWidth="1"/>
    <col min="17" max="17" width="16.28515625" style="2" customWidth="1"/>
    <col min="18" max="18" width="13.140625" style="2" customWidth="1"/>
    <col min="19" max="19" width="11.28515625" style="2" customWidth="1"/>
    <col min="20" max="20" width="12.5703125" customWidth="1"/>
  </cols>
  <sheetData>
    <row r="1" spans="1:20" x14ac:dyDescent="0.2">
      <c r="A1" s="3" t="s">
        <v>66</v>
      </c>
      <c r="B1" s="7" t="s">
        <v>0</v>
      </c>
      <c r="C1" s="3" t="s">
        <v>58</v>
      </c>
      <c r="D1" s="3" t="s">
        <v>10</v>
      </c>
      <c r="E1" s="3" t="s">
        <v>12</v>
      </c>
      <c r="F1" s="3" t="s">
        <v>53</v>
      </c>
      <c r="G1" s="7" t="s">
        <v>1</v>
      </c>
      <c r="H1" s="3" t="s">
        <v>58</v>
      </c>
      <c r="I1" s="7" t="s">
        <v>3</v>
      </c>
      <c r="J1" s="3" t="s">
        <v>12</v>
      </c>
      <c r="K1" s="24"/>
      <c r="L1" s="24"/>
      <c r="O1" s="3"/>
      <c r="P1" s="3"/>
      <c r="T1" s="3"/>
    </row>
    <row r="2" spans="1:20" s="14" customFormat="1" x14ac:dyDescent="0.2">
      <c r="A2" s="44" t="s">
        <v>24</v>
      </c>
      <c r="B2" s="45" t="s">
        <v>25</v>
      </c>
      <c r="C2" s="46">
        <f>32/46</f>
        <v>0.69565217391304346</v>
      </c>
      <c r="D2" s="47">
        <f>'April DT'!D16</f>
        <v>271.5</v>
      </c>
      <c r="E2" s="48">
        <f>D2*20</f>
        <v>5430</v>
      </c>
      <c r="F2" s="49"/>
      <c r="G2" s="45" t="s">
        <v>26</v>
      </c>
      <c r="H2" s="53">
        <f>15/21</f>
        <v>0.7142857142857143</v>
      </c>
      <c r="I2" s="50">
        <f>'April DT'!G16</f>
        <v>0.93110000000000015</v>
      </c>
      <c r="J2" s="48">
        <f>'April DT'!H16</f>
        <v>931.1</v>
      </c>
      <c r="K2" s="26"/>
      <c r="L2" s="26"/>
      <c r="M2" s="5"/>
      <c r="N2" s="9"/>
      <c r="O2" s="31">
        <v>9</v>
      </c>
      <c r="P2" s="2">
        <f>N2*20</f>
        <v>0</v>
      </c>
      <c r="Q2" s="30"/>
      <c r="R2" s="32"/>
      <c r="S2" s="33"/>
      <c r="T2" s="31"/>
    </row>
    <row r="3" spans="1:20" s="14" customFormat="1" x14ac:dyDescent="0.2">
      <c r="A3" s="44" t="s">
        <v>28</v>
      </c>
      <c r="B3" s="45" t="s">
        <v>57</v>
      </c>
      <c r="C3" s="16">
        <f>65/84</f>
        <v>0.77380952380952384</v>
      </c>
      <c r="D3" s="44">
        <f>'May DT'!D31</f>
        <v>382.25</v>
      </c>
      <c r="E3" s="48">
        <f t="shared" ref="E3:E4" si="0">D3*20</f>
        <v>7645</v>
      </c>
      <c r="F3" s="48"/>
      <c r="G3" s="45" t="s">
        <v>59</v>
      </c>
      <c r="H3" s="53">
        <f>23/33</f>
        <v>0.69696969696969702</v>
      </c>
      <c r="I3" s="51">
        <f>'May DT'!H31</f>
        <v>1.1560999999999999</v>
      </c>
      <c r="J3" s="48">
        <f>'May DT'!I31</f>
        <v>1156.1000000000001</v>
      </c>
      <c r="K3" s="26"/>
      <c r="L3" s="26"/>
      <c r="M3" s="4"/>
      <c r="N3" s="1"/>
      <c r="O3" s="1"/>
      <c r="P3" s="1"/>
      <c r="Q3" s="1"/>
      <c r="R3" s="1"/>
      <c r="S3" s="1"/>
      <c r="T3" s="1"/>
    </row>
    <row r="4" spans="1:20" s="14" customFormat="1" x14ac:dyDescent="0.2">
      <c r="A4" s="44" t="s">
        <v>67</v>
      </c>
      <c r="B4" s="52" t="str">
        <f>'June DT'!B27</f>
        <v>38-25</v>
      </c>
      <c r="C4" s="63">
        <f>'June DT'!B28</f>
        <v>0.60319999999999996</v>
      </c>
      <c r="D4" s="44">
        <f>'June DT'!D27</f>
        <v>118</v>
      </c>
      <c r="E4" s="48">
        <f t="shared" si="0"/>
        <v>2360</v>
      </c>
      <c r="F4" s="48"/>
      <c r="G4" s="52" t="str">
        <f>'June DT'!G27</f>
        <v>10-3</v>
      </c>
      <c r="H4" s="50">
        <f>'June DT'!H27</f>
        <v>0.77629999999999999</v>
      </c>
      <c r="I4" s="51">
        <f>'June DT'!H27</f>
        <v>0.77629999999999999</v>
      </c>
      <c r="J4" s="48">
        <f>'June DT'!I27</f>
        <v>776.3</v>
      </c>
      <c r="K4" s="26"/>
      <c r="L4" s="26"/>
      <c r="M4" s="1"/>
      <c r="N4" s="1"/>
      <c r="O4" s="1"/>
      <c r="P4" s="1"/>
      <c r="Q4" s="1"/>
      <c r="R4" s="1"/>
      <c r="S4" s="1"/>
      <c r="T4" s="1"/>
    </row>
    <row r="5" spans="1:20" x14ac:dyDescent="0.2">
      <c r="A5" s="9"/>
      <c r="B5" s="5"/>
      <c r="C5" s="9"/>
      <c r="D5" s="9"/>
      <c r="E5" s="9"/>
      <c r="F5" s="9"/>
      <c r="G5" s="5"/>
      <c r="H5" s="5"/>
      <c r="I5" s="5"/>
      <c r="J5" s="9"/>
      <c r="K5" s="25"/>
      <c r="L5" s="25"/>
      <c r="T5" s="2"/>
    </row>
    <row r="6" spans="1:20" x14ac:dyDescent="0.2">
      <c r="A6" s="19" t="s">
        <v>80</v>
      </c>
      <c r="B6" s="20"/>
      <c r="C6" s="19"/>
      <c r="D6" s="19">
        <f>SUM(D2:D4)</f>
        <v>771.75</v>
      </c>
      <c r="E6" s="21">
        <f>SUM(E2:E4)</f>
        <v>15435</v>
      </c>
      <c r="F6" s="21"/>
      <c r="G6" s="20"/>
      <c r="H6" s="20"/>
      <c r="I6" s="42">
        <f>SUM(I2:I4)</f>
        <v>2.8635000000000002</v>
      </c>
      <c r="J6" s="21">
        <f>SUM(J2:J4)</f>
        <v>2863.5</v>
      </c>
      <c r="K6" s="25"/>
      <c r="L6" s="25"/>
      <c r="T6" s="2"/>
    </row>
    <row r="7" spans="1:20" x14ac:dyDescent="0.2">
      <c r="A7" s="54" t="s">
        <v>81</v>
      </c>
      <c r="B7" s="55" t="s">
        <v>79</v>
      </c>
      <c r="C7" s="56">
        <f>135/193</f>
        <v>0.69948186528497414</v>
      </c>
      <c r="G7" s="57" t="s">
        <v>78</v>
      </c>
      <c r="H7" s="56">
        <f>48/67</f>
        <v>0.71641791044776115</v>
      </c>
      <c r="K7" s="25"/>
      <c r="L7" s="25"/>
      <c r="T7" s="2"/>
    </row>
    <row r="8" spans="1:20" x14ac:dyDescent="0.2">
      <c r="A8" s="1" t="s">
        <v>82</v>
      </c>
      <c r="B8" s="64"/>
      <c r="C8" s="65">
        <v>0.69089999999999996</v>
      </c>
      <c r="D8" s="1">
        <v>257.25</v>
      </c>
      <c r="E8" s="66">
        <v>5145</v>
      </c>
      <c r="F8" s="1"/>
      <c r="G8" s="64"/>
      <c r="H8" s="67">
        <v>0.72919999999999996</v>
      </c>
      <c r="I8" s="65">
        <v>0.95450000000000002</v>
      </c>
      <c r="J8" s="66">
        <v>954.5</v>
      </c>
      <c r="K8" s="25"/>
      <c r="L8" s="25"/>
      <c r="T8" s="2"/>
    </row>
    <row r="9" spans="1:20" x14ac:dyDescent="0.2">
      <c r="K9" s="25"/>
      <c r="L9" s="25"/>
      <c r="T9" s="2"/>
    </row>
    <row r="10" spans="1:20" x14ac:dyDescent="0.2">
      <c r="K10" s="25"/>
      <c r="L10" s="25"/>
      <c r="T10" s="2"/>
    </row>
    <row r="12" spans="1:20" x14ac:dyDescent="0.2">
      <c r="A12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90D75-5049-4C6D-AA44-82AB785991BE}">
  <dimension ref="A1:T37"/>
  <sheetViews>
    <sheetView topLeftCell="A9" workbookViewId="0">
      <selection activeCell="E31" sqref="E31"/>
    </sheetView>
  </sheetViews>
  <sheetFormatPr defaultRowHeight="12.75" x14ac:dyDescent="0.2"/>
  <cols>
    <col min="1" max="1" width="14" style="2" customWidth="1"/>
    <col min="2" max="2" width="9.140625" style="4"/>
    <col min="3" max="3" width="12.5703125" style="2" customWidth="1"/>
    <col min="4" max="5" width="16.85546875" style="2" customWidth="1"/>
    <col min="6" max="6" width="20.85546875" style="2" bestFit="1" customWidth="1"/>
    <col min="7" max="7" width="9.140625" style="4"/>
    <col min="8" max="8" width="12.28515625" style="4" bestFit="1" customWidth="1"/>
    <col min="9" max="9" width="16.85546875" style="2" customWidth="1"/>
    <col min="10" max="10" width="15.140625" style="2" customWidth="1"/>
    <col min="11" max="12" width="9.140625" style="27"/>
    <col min="13" max="13" width="16.28515625" style="2" bestFit="1" customWidth="1"/>
    <col min="14" max="16" width="11.85546875" style="2" customWidth="1"/>
    <col min="17" max="17" width="16.28515625" style="2" customWidth="1"/>
    <col min="18" max="18" width="13.140625" style="2" customWidth="1"/>
    <col min="19" max="19" width="11.28515625" style="2" customWidth="1"/>
    <col min="20" max="20" width="12.5703125" customWidth="1"/>
  </cols>
  <sheetData>
    <row r="1" spans="1:20" ht="25.5" x14ac:dyDescent="0.2">
      <c r="A1" s="3" t="s">
        <v>76</v>
      </c>
      <c r="B1" s="7" t="s">
        <v>0</v>
      </c>
      <c r="C1" s="3" t="s">
        <v>4</v>
      </c>
      <c r="D1" s="3" t="s">
        <v>10</v>
      </c>
      <c r="E1" s="3" t="s">
        <v>12</v>
      </c>
      <c r="F1" s="3" t="s">
        <v>53</v>
      </c>
      <c r="G1" s="7" t="s">
        <v>1</v>
      </c>
      <c r="H1" s="7" t="s">
        <v>3</v>
      </c>
      <c r="I1" s="3" t="s">
        <v>12</v>
      </c>
      <c r="J1" s="23" t="s">
        <v>40</v>
      </c>
      <c r="K1" s="24"/>
      <c r="L1" s="24"/>
      <c r="O1" s="3"/>
      <c r="P1" s="3"/>
      <c r="T1" s="3"/>
    </row>
    <row r="2" spans="1:20" x14ac:dyDescent="0.2">
      <c r="A2" s="2">
        <v>1</v>
      </c>
      <c r="B2" s="5" t="s">
        <v>11</v>
      </c>
      <c r="D2" s="2">
        <v>-1</v>
      </c>
      <c r="E2" s="10">
        <f>D2*20</f>
        <v>-20</v>
      </c>
      <c r="F2" s="22"/>
      <c r="G2" s="5" t="s">
        <v>18</v>
      </c>
      <c r="H2" s="63">
        <v>8.7999999999999995E-2</v>
      </c>
      <c r="I2" s="10">
        <f>H2*1000</f>
        <v>88</v>
      </c>
      <c r="K2" s="25"/>
      <c r="L2" s="25"/>
      <c r="M2" s="2" t="s">
        <v>62</v>
      </c>
      <c r="T2" s="2"/>
    </row>
    <row r="3" spans="1:20" x14ac:dyDescent="0.2">
      <c r="A3" s="2">
        <v>2</v>
      </c>
      <c r="B3" s="4" t="s">
        <v>69</v>
      </c>
      <c r="D3" s="2">
        <v>0</v>
      </c>
      <c r="E3" s="10">
        <f t="shared" ref="E3:E16" si="0">D3*20</f>
        <v>0</v>
      </c>
      <c r="F3" s="22">
        <v>24</v>
      </c>
      <c r="G3" s="4" t="s">
        <v>11</v>
      </c>
      <c r="H3" s="15">
        <v>-3.5000000000000003E-2</v>
      </c>
      <c r="I3" s="10">
        <f>H3*1000</f>
        <v>-35</v>
      </c>
      <c r="K3" s="25"/>
      <c r="L3" s="25"/>
      <c r="T3" s="2"/>
    </row>
    <row r="4" spans="1:20" x14ac:dyDescent="0.2">
      <c r="A4" s="2">
        <v>3</v>
      </c>
      <c r="B4" s="5" t="s">
        <v>18</v>
      </c>
      <c r="D4" s="2">
        <v>6.75</v>
      </c>
      <c r="E4" s="10">
        <f t="shared" si="0"/>
        <v>135</v>
      </c>
      <c r="F4" s="10">
        <v>37.5</v>
      </c>
      <c r="G4" s="5" t="s">
        <v>18</v>
      </c>
      <c r="H4" s="15">
        <v>0.10440000000000001</v>
      </c>
      <c r="I4" s="10">
        <f>H4*1000</f>
        <v>104.4</v>
      </c>
      <c r="J4" s="2">
        <v>30</v>
      </c>
      <c r="K4" s="25"/>
      <c r="L4" s="25"/>
      <c r="M4" s="5" t="s">
        <v>6</v>
      </c>
      <c r="N4" s="31">
        <v>0</v>
      </c>
      <c r="O4" s="2">
        <v>0</v>
      </c>
      <c r="P4" s="2">
        <f>N4*20</f>
        <v>0</v>
      </c>
      <c r="Q4" s="5" t="s">
        <v>6</v>
      </c>
      <c r="R4" s="15">
        <v>0</v>
      </c>
      <c r="S4" s="2">
        <v>40</v>
      </c>
      <c r="T4" s="2"/>
    </row>
    <row r="5" spans="1:20" x14ac:dyDescent="0.2">
      <c r="A5" s="2">
        <v>4</v>
      </c>
      <c r="B5" s="71" t="s">
        <v>83</v>
      </c>
      <c r="C5" s="72" t="s">
        <v>85</v>
      </c>
      <c r="D5" s="72" t="s">
        <v>84</v>
      </c>
      <c r="E5" s="73" t="s">
        <v>91</v>
      </c>
      <c r="F5" s="74" t="s">
        <v>92</v>
      </c>
      <c r="G5" s="68"/>
      <c r="H5" s="70"/>
      <c r="I5" s="69">
        <f>H5*1000</f>
        <v>0</v>
      </c>
      <c r="K5" s="25"/>
      <c r="L5" s="25"/>
      <c r="M5" s="30"/>
      <c r="N5" s="9">
        <v>0</v>
      </c>
      <c r="O5" s="2">
        <v>0</v>
      </c>
      <c r="P5" s="2">
        <f>N5*20</f>
        <v>0</v>
      </c>
      <c r="R5" s="15">
        <v>0</v>
      </c>
      <c r="T5" s="2"/>
    </row>
    <row r="6" spans="1:20" x14ac:dyDescent="0.2">
      <c r="A6" s="2">
        <v>5</v>
      </c>
      <c r="B6" s="5" t="s">
        <v>13</v>
      </c>
      <c r="D6" s="2">
        <v>15.5</v>
      </c>
      <c r="E6" s="2">
        <f>D6*20</f>
        <v>310</v>
      </c>
      <c r="F6" s="5" t="s">
        <v>86</v>
      </c>
      <c r="G6" s="5" t="s">
        <v>6</v>
      </c>
      <c r="H6" s="15"/>
      <c r="I6" s="10">
        <f t="shared" ref="I6:I12" si="1">H6*1000</f>
        <v>0</v>
      </c>
      <c r="M6" s="30"/>
      <c r="N6" s="31">
        <v>0</v>
      </c>
      <c r="P6" s="2">
        <f>N6*20</f>
        <v>0</v>
      </c>
      <c r="R6" s="6"/>
      <c r="S6" s="28"/>
      <c r="T6" s="2"/>
    </row>
    <row r="7" spans="1:20" s="14" customFormat="1" x14ac:dyDescent="0.2">
      <c r="A7" s="11" t="s">
        <v>14</v>
      </c>
      <c r="B7" s="13" t="s">
        <v>96</v>
      </c>
      <c r="C7" s="11"/>
      <c r="D7" s="11">
        <f>SUM(D2:D6)</f>
        <v>21.25</v>
      </c>
      <c r="E7" s="12">
        <f>SUM(E2:E6)</f>
        <v>425</v>
      </c>
      <c r="F7" s="11">
        <f>SUM(F2:F6)</f>
        <v>61.5</v>
      </c>
      <c r="G7" s="13" t="s">
        <v>5</v>
      </c>
      <c r="H7" s="38">
        <f>SUM(H2:H6)</f>
        <v>0.15739999999999998</v>
      </c>
      <c r="I7" s="12">
        <f>SUM(I2:I6)</f>
        <v>157.4</v>
      </c>
      <c r="J7" s="11">
        <f>SUM(J2:J6)</f>
        <v>30</v>
      </c>
      <c r="K7" s="26"/>
      <c r="L7" s="26"/>
      <c r="M7" s="5"/>
      <c r="N7" s="9">
        <v>0</v>
      </c>
      <c r="O7" s="31" t="s">
        <v>93</v>
      </c>
      <c r="P7" s="2">
        <f>N7*50</f>
        <v>0</v>
      </c>
      <c r="Q7" s="30"/>
      <c r="R7" s="32"/>
      <c r="S7" s="33"/>
      <c r="T7" s="31"/>
    </row>
    <row r="8" spans="1:20" x14ac:dyDescent="0.2">
      <c r="A8" s="2">
        <v>8</v>
      </c>
      <c r="B8" s="4" t="s">
        <v>11</v>
      </c>
      <c r="D8" s="2">
        <v>-0.5</v>
      </c>
      <c r="E8" s="18">
        <f t="shared" si="0"/>
        <v>-10</v>
      </c>
      <c r="F8" s="4"/>
      <c r="G8" s="4" t="s">
        <v>18</v>
      </c>
      <c r="H8" s="15">
        <v>0.115</v>
      </c>
      <c r="I8" s="10">
        <f t="shared" si="1"/>
        <v>115</v>
      </c>
      <c r="K8" s="25"/>
      <c r="L8" s="25"/>
      <c r="N8" s="2">
        <v>0</v>
      </c>
      <c r="O8" s="31"/>
      <c r="P8" s="2">
        <f>N8*20</f>
        <v>0</v>
      </c>
      <c r="Q8" s="30"/>
      <c r="R8" s="32"/>
      <c r="S8" s="33"/>
      <c r="T8" s="31"/>
    </row>
    <row r="9" spans="1:20" s="8" customFormat="1" x14ac:dyDescent="0.2">
      <c r="A9" s="9">
        <v>9</v>
      </c>
      <c r="B9" s="5" t="s">
        <v>18</v>
      </c>
      <c r="C9" s="9"/>
      <c r="D9" s="9">
        <v>5.75</v>
      </c>
      <c r="E9" s="35">
        <f t="shared" si="0"/>
        <v>115</v>
      </c>
      <c r="F9" s="36">
        <v>11.5</v>
      </c>
      <c r="G9" s="5" t="s">
        <v>18</v>
      </c>
      <c r="H9" s="16">
        <v>6.1699999999999998E-2</v>
      </c>
      <c r="I9" s="10">
        <f t="shared" si="1"/>
        <v>61.699999999999996</v>
      </c>
      <c r="J9" s="9">
        <v>12</v>
      </c>
      <c r="K9" s="37"/>
      <c r="L9" s="37"/>
      <c r="O9" s="9"/>
      <c r="Q9" s="5"/>
      <c r="R9" s="16"/>
      <c r="S9" s="29"/>
      <c r="T9" s="9"/>
    </row>
    <row r="10" spans="1:20" x14ac:dyDescent="0.2">
      <c r="A10" s="2">
        <v>10</v>
      </c>
      <c r="B10" s="4" t="s">
        <v>13</v>
      </c>
      <c r="D10" s="2">
        <v>16.25</v>
      </c>
      <c r="E10" s="2">
        <f t="shared" si="0"/>
        <v>325</v>
      </c>
      <c r="F10" s="4">
        <v>19.5</v>
      </c>
      <c r="G10" s="5" t="s">
        <v>11</v>
      </c>
      <c r="H10" s="28">
        <v>0.11799999999999999</v>
      </c>
      <c r="I10" s="10">
        <f t="shared" si="1"/>
        <v>118</v>
      </c>
      <c r="K10" s="25"/>
      <c r="L10" s="25"/>
      <c r="M10" s="5" t="s">
        <v>39</v>
      </c>
      <c r="N10" s="2">
        <f>SUM(N4:N8)</f>
        <v>0</v>
      </c>
      <c r="P10" s="10">
        <f>SUM(P4:P8)</f>
        <v>0</v>
      </c>
      <c r="Q10" s="5" t="s">
        <v>39</v>
      </c>
      <c r="R10" s="15">
        <f>SUM(R4:R8)</f>
        <v>0</v>
      </c>
      <c r="S10" s="28"/>
      <c r="T10" s="10">
        <f>R10*1000</f>
        <v>0</v>
      </c>
    </row>
    <row r="11" spans="1:20" x14ac:dyDescent="0.2">
      <c r="A11" s="2">
        <v>11</v>
      </c>
      <c r="B11" s="4" t="s">
        <v>11</v>
      </c>
      <c r="D11" s="2">
        <v>-1</v>
      </c>
      <c r="E11" s="2">
        <f t="shared" si="0"/>
        <v>-20</v>
      </c>
      <c r="F11" s="4" t="s">
        <v>87</v>
      </c>
      <c r="G11" s="4" t="s">
        <v>18</v>
      </c>
      <c r="H11" s="15">
        <v>0.1</v>
      </c>
      <c r="I11" s="10">
        <f t="shared" si="1"/>
        <v>100</v>
      </c>
      <c r="K11" s="25"/>
      <c r="L11" s="25"/>
      <c r="M11" s="4"/>
      <c r="T11" s="2"/>
    </row>
    <row r="12" spans="1:20" x14ac:dyDescent="0.2">
      <c r="A12" s="2">
        <v>12</v>
      </c>
      <c r="B12" s="4" t="s">
        <v>18</v>
      </c>
      <c r="C12" s="2" t="s">
        <v>88</v>
      </c>
      <c r="D12" s="2">
        <v>7.25</v>
      </c>
      <c r="E12" s="2">
        <f>D12*50</f>
        <v>362.5</v>
      </c>
      <c r="G12" s="4" t="s">
        <v>18</v>
      </c>
      <c r="H12" s="15">
        <v>9.5000000000000001E-2</v>
      </c>
      <c r="I12" s="10">
        <f t="shared" si="1"/>
        <v>95</v>
      </c>
      <c r="J12" s="2">
        <v>19</v>
      </c>
      <c r="M12" s="13"/>
      <c r="N12" s="11"/>
    </row>
    <row r="13" spans="1:20" s="14" customFormat="1" x14ac:dyDescent="0.2">
      <c r="A13" s="11" t="s">
        <v>14</v>
      </c>
      <c r="B13" s="13" t="s">
        <v>97</v>
      </c>
      <c r="D13" s="11">
        <f>SUM(D8:D12)</f>
        <v>27.75</v>
      </c>
      <c r="E13" s="12">
        <f>SUM(E8:E12)</f>
        <v>772.5</v>
      </c>
      <c r="F13" s="13">
        <f>SUM(F8:F12)</f>
        <v>31</v>
      </c>
      <c r="G13" s="13" t="s">
        <v>8</v>
      </c>
      <c r="H13" s="38">
        <f>SUM(H8:H12)</f>
        <v>0.48969999999999991</v>
      </c>
      <c r="I13" s="12">
        <f>SUM(I8:I12)</f>
        <v>489.7</v>
      </c>
      <c r="J13" s="13">
        <f>SUM(J8:J12)</f>
        <v>31</v>
      </c>
      <c r="K13" s="26"/>
      <c r="L13" s="26"/>
      <c r="M13" s="4"/>
      <c r="N13" s="1"/>
      <c r="O13" s="1"/>
      <c r="P13" s="1"/>
      <c r="Q13" s="1"/>
      <c r="R13" s="1"/>
      <c r="S13" s="1"/>
      <c r="T13" s="1"/>
    </row>
    <row r="14" spans="1:20" x14ac:dyDescent="0.2">
      <c r="A14" s="2">
        <v>15</v>
      </c>
      <c r="B14" s="71" t="s">
        <v>89</v>
      </c>
      <c r="C14" s="72" t="s">
        <v>85</v>
      </c>
      <c r="D14" s="72" t="s">
        <v>90</v>
      </c>
      <c r="E14" s="73" t="s">
        <v>91</v>
      </c>
      <c r="F14" s="74" t="s">
        <v>92</v>
      </c>
      <c r="G14" s="68"/>
      <c r="H14" s="70"/>
      <c r="I14" s="69"/>
      <c r="K14" s="25"/>
      <c r="L14" s="25"/>
      <c r="T14" s="2"/>
    </row>
    <row r="15" spans="1:20" x14ac:dyDescent="0.2">
      <c r="A15" s="2">
        <v>16</v>
      </c>
      <c r="B15" s="71" t="s">
        <v>89</v>
      </c>
      <c r="C15" s="72" t="s">
        <v>85</v>
      </c>
      <c r="D15" s="72" t="s">
        <v>90</v>
      </c>
      <c r="E15" s="73" t="s">
        <v>91</v>
      </c>
      <c r="F15" s="74" t="s">
        <v>92</v>
      </c>
      <c r="G15" s="68"/>
      <c r="H15" s="70"/>
      <c r="I15" s="69"/>
      <c r="K15" s="25"/>
      <c r="L15" s="25"/>
      <c r="T15" s="2"/>
    </row>
    <row r="16" spans="1:20" x14ac:dyDescent="0.2">
      <c r="A16" s="2">
        <v>17</v>
      </c>
      <c r="B16" s="4" t="s">
        <v>18</v>
      </c>
      <c r="D16" s="2">
        <v>6</v>
      </c>
      <c r="E16" s="2">
        <f t="shared" si="0"/>
        <v>120</v>
      </c>
      <c r="G16" s="5" t="s">
        <v>46</v>
      </c>
      <c r="H16" s="6">
        <v>-0.05</v>
      </c>
      <c r="I16" s="62">
        <f>H16*1000</f>
        <v>-50</v>
      </c>
      <c r="K16" s="25"/>
      <c r="L16" s="25"/>
      <c r="T16" s="2"/>
    </row>
    <row r="17" spans="1:20" x14ac:dyDescent="0.2">
      <c r="A17" s="2">
        <v>18</v>
      </c>
      <c r="B17" s="71" t="s">
        <v>89</v>
      </c>
      <c r="C17" s="72" t="s">
        <v>85</v>
      </c>
      <c r="D17" s="72" t="s">
        <v>90</v>
      </c>
      <c r="E17" s="73" t="s">
        <v>91</v>
      </c>
      <c r="F17" s="74" t="s">
        <v>92</v>
      </c>
      <c r="G17" s="77"/>
      <c r="H17" s="78"/>
      <c r="I17" s="69"/>
      <c r="K17" s="25"/>
      <c r="L17" s="25"/>
      <c r="T17" s="2"/>
    </row>
    <row r="18" spans="1:20" x14ac:dyDescent="0.2">
      <c r="A18" s="2">
        <v>19</v>
      </c>
      <c r="B18" s="71" t="s">
        <v>89</v>
      </c>
      <c r="C18" s="72" t="s">
        <v>85</v>
      </c>
      <c r="D18" s="72" t="s">
        <v>90</v>
      </c>
      <c r="E18" s="73" t="s">
        <v>91</v>
      </c>
      <c r="F18" s="74" t="s">
        <v>92</v>
      </c>
      <c r="G18" s="68"/>
      <c r="H18" s="70"/>
      <c r="I18" s="69"/>
      <c r="K18" s="25"/>
      <c r="L18" s="25"/>
      <c r="T18" s="2"/>
    </row>
    <row r="19" spans="1:20" s="14" customFormat="1" x14ac:dyDescent="0.2">
      <c r="A19" s="11" t="s">
        <v>14</v>
      </c>
      <c r="B19" s="13" t="s">
        <v>18</v>
      </c>
      <c r="D19" s="11">
        <f>SUM(D14:D18)</f>
        <v>6</v>
      </c>
      <c r="E19" s="12">
        <f>SUM(E14:E18)</f>
        <v>120</v>
      </c>
      <c r="F19" s="11">
        <f>SUM(F14:F18)</f>
        <v>0</v>
      </c>
      <c r="G19" s="13" t="s">
        <v>46</v>
      </c>
      <c r="H19" s="38">
        <f>SUM(H14:H18)</f>
        <v>-0.05</v>
      </c>
      <c r="I19" s="12">
        <f>SUM(I14:I18)</f>
        <v>-50</v>
      </c>
      <c r="J19" s="1"/>
      <c r="K19" s="26"/>
      <c r="L19" s="26"/>
      <c r="M19" s="1"/>
      <c r="N19" s="1"/>
      <c r="O19" s="1"/>
      <c r="P19" s="1"/>
      <c r="Q19" s="1"/>
      <c r="R19" s="1"/>
      <c r="S19" s="1"/>
      <c r="T19" s="1"/>
    </row>
    <row r="20" spans="1:20" x14ac:dyDescent="0.2">
      <c r="A20" s="2">
        <v>22</v>
      </c>
      <c r="B20" s="4" t="s">
        <v>5</v>
      </c>
      <c r="C20" s="2" t="s">
        <v>94</v>
      </c>
      <c r="D20" s="2">
        <v>15.75</v>
      </c>
      <c r="E20" s="18">
        <f>D20*20+150</f>
        <v>465</v>
      </c>
      <c r="F20" s="2">
        <v>22.5</v>
      </c>
      <c r="G20" s="4" t="s">
        <v>18</v>
      </c>
      <c r="H20" s="28">
        <v>7.0000000000000007E-2</v>
      </c>
      <c r="I20" s="10">
        <f>H20*1000</f>
        <v>70</v>
      </c>
      <c r="K20" s="25"/>
      <c r="L20" s="25"/>
      <c r="T20" s="2"/>
    </row>
    <row r="21" spans="1:20" x14ac:dyDescent="0.2">
      <c r="A21" s="2">
        <v>23</v>
      </c>
      <c r="B21" s="4" t="s">
        <v>18</v>
      </c>
      <c r="C21" s="2" t="s">
        <v>93</v>
      </c>
      <c r="D21" s="2">
        <v>4</v>
      </c>
      <c r="E21" s="18">
        <f t="shared" ref="E21" si="2">D21*20</f>
        <v>80</v>
      </c>
      <c r="F21" s="2">
        <v>24</v>
      </c>
      <c r="G21" s="4" t="s">
        <v>18</v>
      </c>
      <c r="H21" s="15">
        <v>0.16800000000000001</v>
      </c>
      <c r="I21" s="10">
        <f>H21*1000</f>
        <v>168</v>
      </c>
      <c r="J21" s="2">
        <v>68</v>
      </c>
      <c r="K21" s="25"/>
      <c r="L21" s="25"/>
      <c r="T21" s="2"/>
    </row>
    <row r="22" spans="1:20" x14ac:dyDescent="0.2">
      <c r="A22" s="2">
        <v>24</v>
      </c>
      <c r="B22" s="4" t="s">
        <v>7</v>
      </c>
      <c r="C22" s="2" t="s">
        <v>94</v>
      </c>
      <c r="D22" s="2">
        <v>6.5</v>
      </c>
      <c r="E22" s="18">
        <v>332.5</v>
      </c>
      <c r="F22" s="2">
        <v>8</v>
      </c>
      <c r="G22" s="4" t="s">
        <v>18</v>
      </c>
      <c r="H22" s="15">
        <v>7.0000000000000007E-2</v>
      </c>
      <c r="I22" s="10">
        <f>H22*1000</f>
        <v>70</v>
      </c>
      <c r="J22" s="2">
        <v>36.5</v>
      </c>
      <c r="K22" s="25"/>
      <c r="L22" s="25"/>
      <c r="T22" s="2"/>
    </row>
    <row r="23" spans="1:20" x14ac:dyDescent="0.2">
      <c r="A23" s="2">
        <v>25</v>
      </c>
      <c r="B23" s="4" t="s">
        <v>11</v>
      </c>
      <c r="D23" s="2">
        <v>8</v>
      </c>
      <c r="E23" s="18">
        <f t="shared" ref="E23" si="3">D23*20</f>
        <v>160</v>
      </c>
      <c r="G23" s="4" t="s">
        <v>18</v>
      </c>
      <c r="H23" s="15">
        <v>0.14230000000000001</v>
      </c>
      <c r="I23" s="10">
        <f t="shared" ref="I23:I28" si="4">H23*1000</f>
        <v>142.30000000000001</v>
      </c>
      <c r="J23" s="2">
        <v>70</v>
      </c>
      <c r="K23" s="25"/>
      <c r="L23" s="25"/>
      <c r="T23" s="2"/>
    </row>
    <row r="24" spans="1:20" x14ac:dyDescent="0.2">
      <c r="A24" s="2">
        <v>26</v>
      </c>
      <c r="B24" s="4" t="s">
        <v>11</v>
      </c>
      <c r="C24" s="2" t="s">
        <v>95</v>
      </c>
      <c r="D24" s="2">
        <v>2</v>
      </c>
      <c r="E24" s="18">
        <v>280</v>
      </c>
      <c r="G24" s="4" t="s">
        <v>13</v>
      </c>
      <c r="H24" s="15">
        <v>0.20300000000000001</v>
      </c>
      <c r="I24" s="10">
        <f t="shared" si="4"/>
        <v>203</v>
      </c>
      <c r="J24" s="2">
        <v>13</v>
      </c>
      <c r="K24" s="25"/>
      <c r="L24" s="25"/>
      <c r="T24" s="2"/>
    </row>
    <row r="25" spans="1:20" s="14" customFormat="1" x14ac:dyDescent="0.2">
      <c r="A25" s="11" t="s">
        <v>14</v>
      </c>
      <c r="B25" s="13" t="s">
        <v>98</v>
      </c>
      <c r="C25" s="11"/>
      <c r="D25" s="11">
        <f>SUM(D20:D24)</f>
        <v>36.25</v>
      </c>
      <c r="E25" s="12">
        <f>SUM(E20:E24)</f>
        <v>1317.5</v>
      </c>
      <c r="F25" s="11">
        <f>SUM(F20:F24)</f>
        <v>54.5</v>
      </c>
      <c r="G25" s="13" t="s">
        <v>99</v>
      </c>
      <c r="H25" s="38">
        <f>SUM(H20:H24)</f>
        <v>0.65329999999999999</v>
      </c>
      <c r="I25" s="12">
        <f>SUM(I20:I24)</f>
        <v>653.29999999999995</v>
      </c>
      <c r="J25" s="11">
        <f>SUM(J20:J24)</f>
        <v>187.5</v>
      </c>
      <c r="K25" s="26"/>
      <c r="L25" s="26"/>
      <c r="M25" s="1"/>
      <c r="N25" s="1"/>
      <c r="O25" s="1"/>
      <c r="P25" s="1"/>
      <c r="Q25" s="1"/>
      <c r="R25" s="1"/>
      <c r="S25" s="1"/>
      <c r="T25" s="1"/>
    </row>
    <row r="26" spans="1:20" s="14" customFormat="1" x14ac:dyDescent="0.2">
      <c r="A26" s="31">
        <v>29</v>
      </c>
      <c r="B26" s="30" t="s">
        <v>6</v>
      </c>
      <c r="C26" s="31"/>
      <c r="D26" s="31">
        <v>0</v>
      </c>
      <c r="E26" s="18">
        <f t="shared" ref="E26:E27" si="5">D26*20</f>
        <v>0</v>
      </c>
      <c r="F26" s="31">
        <v>0</v>
      </c>
      <c r="G26" s="30" t="s">
        <v>46</v>
      </c>
      <c r="H26" s="75">
        <v>-0.14480000000000001</v>
      </c>
      <c r="I26" s="10">
        <f t="shared" si="4"/>
        <v>-144.80000000000001</v>
      </c>
      <c r="J26" s="1"/>
      <c r="K26" s="26"/>
      <c r="L26" s="26"/>
      <c r="M26" s="1"/>
      <c r="N26" s="1"/>
      <c r="O26" s="1"/>
      <c r="P26" s="1"/>
      <c r="Q26" s="1"/>
      <c r="R26" s="1"/>
      <c r="S26" s="1"/>
      <c r="T26" s="1"/>
    </row>
    <row r="27" spans="1:20" s="14" customFormat="1" x14ac:dyDescent="0.2">
      <c r="A27" s="31">
        <v>30</v>
      </c>
      <c r="B27" s="30" t="s">
        <v>13</v>
      </c>
      <c r="C27" s="31"/>
      <c r="D27" s="31">
        <v>10.25</v>
      </c>
      <c r="E27" s="18">
        <f t="shared" si="5"/>
        <v>205</v>
      </c>
      <c r="F27" s="31"/>
      <c r="G27" s="30" t="s">
        <v>18</v>
      </c>
      <c r="H27" s="75">
        <v>8.2500000000000004E-2</v>
      </c>
      <c r="I27" s="10">
        <f t="shared" si="4"/>
        <v>82.5</v>
      </c>
      <c r="J27" s="1">
        <v>17.38</v>
      </c>
      <c r="K27" s="26"/>
      <c r="L27" s="26"/>
      <c r="M27" s="1"/>
      <c r="N27" s="1"/>
      <c r="O27" s="1"/>
      <c r="P27" s="1"/>
      <c r="Q27" s="1"/>
      <c r="R27" s="1"/>
      <c r="S27" s="1"/>
      <c r="T27" s="1"/>
    </row>
    <row r="28" spans="1:20" s="14" customFormat="1" x14ac:dyDescent="0.2">
      <c r="A28" s="31">
        <v>31</v>
      </c>
      <c r="B28" s="30" t="s">
        <v>34</v>
      </c>
      <c r="C28" s="31" t="s">
        <v>103</v>
      </c>
      <c r="D28" s="31">
        <v>-4.5</v>
      </c>
      <c r="E28" s="18">
        <v>105</v>
      </c>
      <c r="F28" s="31" t="s">
        <v>104</v>
      </c>
      <c r="G28" s="30" t="s">
        <v>18</v>
      </c>
      <c r="H28" s="75">
        <v>0.1278</v>
      </c>
      <c r="I28" s="10">
        <f t="shared" si="4"/>
        <v>127.8</v>
      </c>
      <c r="J28" s="1">
        <v>40</v>
      </c>
      <c r="K28" s="26"/>
      <c r="L28" s="26"/>
      <c r="M28" s="1"/>
      <c r="N28" s="1"/>
      <c r="O28" s="1"/>
      <c r="P28" s="1"/>
      <c r="Q28" s="1"/>
      <c r="R28" s="1"/>
      <c r="S28" s="1"/>
      <c r="T28" s="1"/>
    </row>
    <row r="29" spans="1:20" s="14" customFormat="1" x14ac:dyDescent="0.2">
      <c r="A29" s="11" t="s">
        <v>14</v>
      </c>
      <c r="B29" s="13" t="s">
        <v>105</v>
      </c>
      <c r="C29" s="11"/>
      <c r="D29" s="11">
        <f>SUM(D26:D28)</f>
        <v>5.75</v>
      </c>
      <c r="E29" s="12">
        <f>SUM(E26:E28)</f>
        <v>310</v>
      </c>
      <c r="F29" s="11">
        <f>SUM(F26:F28)</f>
        <v>0</v>
      </c>
      <c r="G29" s="13" t="s">
        <v>7</v>
      </c>
      <c r="H29" s="38">
        <f>SUM(H26:H28)</f>
        <v>6.5499999999999989E-2</v>
      </c>
      <c r="I29" s="12">
        <f>SUM(I26:I28)</f>
        <v>65.499999999999986</v>
      </c>
      <c r="J29" s="11">
        <f>SUM(J26:J28)</f>
        <v>57.379999999999995</v>
      </c>
      <c r="K29" s="26"/>
      <c r="L29" s="26"/>
      <c r="M29" s="1"/>
      <c r="N29" s="1"/>
      <c r="O29" s="1"/>
      <c r="P29" s="1"/>
      <c r="Q29" s="1"/>
      <c r="R29" s="1"/>
      <c r="S29" s="1"/>
      <c r="T29" s="1"/>
    </row>
    <row r="30" spans="1:20" x14ac:dyDescent="0.2">
      <c r="K30" s="25"/>
      <c r="L30" s="25"/>
      <c r="T30" s="2"/>
    </row>
    <row r="31" spans="1:20" x14ac:dyDescent="0.2">
      <c r="A31" s="19" t="s">
        <v>77</v>
      </c>
      <c r="B31" s="20" t="s">
        <v>106</v>
      </c>
      <c r="C31" s="19"/>
      <c r="D31" s="19">
        <f>D7+D13+D19+D25+D29</f>
        <v>97</v>
      </c>
      <c r="E31" s="41">
        <f>E7+E13+E19+E25+E29</f>
        <v>2945</v>
      </c>
      <c r="F31" s="76">
        <f>F7+F13+F19+F25+F29</f>
        <v>147</v>
      </c>
      <c r="G31" s="20" t="s">
        <v>107</v>
      </c>
      <c r="H31" s="42">
        <f>H7+H13+H19+H25+H29</f>
        <v>1.3158999999999998</v>
      </c>
      <c r="I31" s="41">
        <f>I7+I13+I19+I25+I29</f>
        <v>1315.9</v>
      </c>
      <c r="J31" s="94">
        <f>SUM(J7+J25+J13+J29)</f>
        <v>305.88</v>
      </c>
      <c r="K31" s="25"/>
      <c r="L31" s="25"/>
      <c r="T31" s="2"/>
    </row>
    <row r="32" spans="1:20" x14ac:dyDescent="0.2">
      <c r="A32" s="9" t="s">
        <v>58</v>
      </c>
      <c r="B32" s="16">
        <f>25/33</f>
        <v>0.75757575757575757</v>
      </c>
      <c r="G32" s="15">
        <f>16/19</f>
        <v>0.84210526315789469</v>
      </c>
      <c r="K32" s="25"/>
      <c r="L32" s="25"/>
      <c r="T32" s="2"/>
    </row>
    <row r="33" spans="1:20" x14ac:dyDescent="0.2">
      <c r="K33" s="25"/>
      <c r="L33" s="25"/>
      <c r="T33" s="2"/>
    </row>
    <row r="34" spans="1:20" x14ac:dyDescent="0.2">
      <c r="K34" s="25"/>
      <c r="L34" s="25"/>
      <c r="T34" s="2"/>
    </row>
    <row r="35" spans="1:20" x14ac:dyDescent="0.2">
      <c r="K35" s="25"/>
      <c r="L35" s="25"/>
      <c r="T35" s="2"/>
    </row>
    <row r="37" spans="1:20" x14ac:dyDescent="0.2">
      <c r="A37" s="9"/>
    </row>
  </sheetData>
  <pageMargins left="0.7" right="0.7" top="0.75" bottom="0.75" header="0.3" footer="0.3"/>
  <ignoredErrors>
    <ignoredError sqref="G2 G4 G8:G9 G11:G12 G20:G25" twoDigitTextYear="1"/>
    <ignoredError sqref="I7 I13 I19 I2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B6711-A6CF-4D57-9680-BCFC49D18E4F}">
  <dimension ref="A1:U39"/>
  <sheetViews>
    <sheetView tabSelected="1" workbookViewId="0">
      <selection activeCell="C12" sqref="C12"/>
    </sheetView>
  </sheetViews>
  <sheetFormatPr defaultRowHeight="12.75" x14ac:dyDescent="0.2"/>
  <cols>
    <col min="1" max="1" width="14" style="2" customWidth="1"/>
    <col min="2" max="2" width="9.140625" style="4"/>
    <col min="3" max="3" width="12.5703125" style="2" customWidth="1"/>
    <col min="4" max="5" width="16.85546875" style="2" customWidth="1"/>
    <col min="6" max="6" width="20.85546875" style="2" bestFit="1" customWidth="1"/>
    <col min="7" max="7" width="9.140625" style="4"/>
    <col min="8" max="8" width="12.28515625" style="4" bestFit="1" customWidth="1"/>
    <col min="9" max="9" width="16.85546875" style="2" customWidth="1"/>
    <col min="10" max="10" width="15.140625" style="2" customWidth="1"/>
    <col min="13" max="13" width="16.28515625" style="2" bestFit="1" customWidth="1"/>
    <col min="14" max="14" width="11.85546875" style="2" customWidth="1"/>
    <col min="15" max="15" width="12.42578125" style="2" bestFit="1" customWidth="1"/>
    <col min="16" max="17" width="11.85546875" style="2" customWidth="1"/>
    <col min="18" max="18" width="16.28515625" style="2" customWidth="1"/>
    <col min="19" max="19" width="13.140625" style="2" customWidth="1"/>
    <col min="20" max="20" width="11.28515625" style="2" customWidth="1"/>
    <col min="21" max="21" width="12.5703125" customWidth="1"/>
  </cols>
  <sheetData>
    <row r="1" spans="1:21" ht="25.5" x14ac:dyDescent="0.2">
      <c r="A1" s="3" t="s">
        <v>100</v>
      </c>
      <c r="B1" s="7" t="s">
        <v>0</v>
      </c>
      <c r="C1" s="3" t="s">
        <v>119</v>
      </c>
      <c r="D1" s="3" t="s">
        <v>10</v>
      </c>
      <c r="E1" s="3" t="s">
        <v>12</v>
      </c>
      <c r="F1" s="3" t="s">
        <v>53</v>
      </c>
      <c r="G1" s="7" t="s">
        <v>1</v>
      </c>
      <c r="H1" s="7" t="s">
        <v>3</v>
      </c>
      <c r="I1" s="3" t="s">
        <v>12</v>
      </c>
      <c r="J1" s="23" t="s">
        <v>40</v>
      </c>
      <c r="K1" s="3"/>
      <c r="L1" s="3"/>
      <c r="O1" s="3"/>
      <c r="P1" s="3"/>
      <c r="Q1" s="3"/>
      <c r="U1" s="3"/>
    </row>
    <row r="2" spans="1:21" x14ac:dyDescent="0.2">
      <c r="A2" s="2">
        <v>1</v>
      </c>
      <c r="B2" s="5" t="s">
        <v>18</v>
      </c>
      <c r="C2" s="4" t="s">
        <v>109</v>
      </c>
      <c r="D2" s="2">
        <v>7.5</v>
      </c>
      <c r="E2" s="62">
        <f>D2*50</f>
        <v>375</v>
      </c>
      <c r="F2" s="81"/>
      <c r="G2" s="5" t="s">
        <v>18</v>
      </c>
      <c r="H2" s="63">
        <v>8.8499999999999995E-2</v>
      </c>
      <c r="I2" s="62">
        <f>H2*1000</f>
        <v>88.5</v>
      </c>
      <c r="K2" s="2"/>
      <c r="L2" s="2"/>
      <c r="M2" s="2" t="s">
        <v>62</v>
      </c>
      <c r="U2" s="2"/>
    </row>
    <row r="3" spans="1:21" x14ac:dyDescent="0.2">
      <c r="A3" s="2">
        <v>2</v>
      </c>
      <c r="B3" s="5" t="s">
        <v>33</v>
      </c>
      <c r="C3" s="95" t="s">
        <v>110</v>
      </c>
      <c r="D3" s="2">
        <v>-1.5</v>
      </c>
      <c r="E3" s="62">
        <v>135</v>
      </c>
      <c r="F3" s="81" t="s">
        <v>111</v>
      </c>
      <c r="G3" s="4" t="s">
        <v>18</v>
      </c>
      <c r="H3" s="79">
        <v>8.5000000000000006E-2</v>
      </c>
      <c r="I3" s="62">
        <f>H3*1000</f>
        <v>85</v>
      </c>
      <c r="J3" s="2">
        <v>36</v>
      </c>
      <c r="K3" s="2"/>
      <c r="L3" s="2"/>
      <c r="O3" s="3" t="s">
        <v>118</v>
      </c>
      <c r="Q3" s="2" t="s">
        <v>108</v>
      </c>
      <c r="T3" s="2" t="s">
        <v>108</v>
      </c>
      <c r="U3" s="2"/>
    </row>
    <row r="4" spans="1:21" x14ac:dyDescent="0.2">
      <c r="A4" s="11" t="s">
        <v>14</v>
      </c>
      <c r="B4" s="13" t="s">
        <v>6</v>
      </c>
      <c r="C4" s="11"/>
      <c r="D4" s="11">
        <f>SUM(D2:D3)</f>
        <v>6</v>
      </c>
      <c r="E4" s="11">
        <f t="shared" ref="E4:I4" si="0">SUM(E2:E3)</f>
        <v>510</v>
      </c>
      <c r="F4" s="11">
        <f t="shared" si="0"/>
        <v>0</v>
      </c>
      <c r="G4" s="13" t="s">
        <v>13</v>
      </c>
      <c r="H4" s="43">
        <f t="shared" si="0"/>
        <v>0.17349999999999999</v>
      </c>
      <c r="I4" s="11">
        <f t="shared" si="0"/>
        <v>173.5</v>
      </c>
      <c r="J4" s="1"/>
      <c r="K4" s="2"/>
      <c r="L4" s="2"/>
      <c r="M4" s="5" t="s">
        <v>11</v>
      </c>
      <c r="N4" s="31">
        <v>-7</v>
      </c>
      <c r="O4" s="2" t="s">
        <v>117</v>
      </c>
      <c r="P4" s="2">
        <f>N4*20</f>
        <v>-140</v>
      </c>
      <c r="Q4" s="2">
        <v>0</v>
      </c>
      <c r="R4" s="5" t="s">
        <v>18</v>
      </c>
      <c r="S4" s="79">
        <v>0.1295</v>
      </c>
      <c r="U4" s="2"/>
    </row>
    <row r="5" spans="1:21" x14ac:dyDescent="0.2">
      <c r="A5" s="2">
        <v>5</v>
      </c>
      <c r="B5" s="5" t="s">
        <v>6</v>
      </c>
      <c r="C5" s="25" t="s">
        <v>91</v>
      </c>
      <c r="D5" s="25" t="s">
        <v>112</v>
      </c>
      <c r="E5" s="96"/>
      <c r="F5" s="58" t="s">
        <v>113</v>
      </c>
      <c r="G5" s="58" t="s">
        <v>114</v>
      </c>
      <c r="H5" s="97"/>
      <c r="I5" s="60">
        <f>H5*1000</f>
        <v>0</v>
      </c>
      <c r="K5" s="2"/>
      <c r="L5" s="2"/>
      <c r="M5" s="30"/>
      <c r="N5" s="9">
        <v>0</v>
      </c>
      <c r="P5" s="2">
        <f>N5*20</f>
        <v>0</v>
      </c>
      <c r="S5" s="79"/>
      <c r="U5" s="2"/>
    </row>
    <row r="6" spans="1:21" x14ac:dyDescent="0.2">
      <c r="A6" s="9">
        <v>6</v>
      </c>
      <c r="B6" s="5" t="s">
        <v>21</v>
      </c>
      <c r="C6" s="98" t="s">
        <v>115</v>
      </c>
      <c r="D6" s="9">
        <v>45.5</v>
      </c>
      <c r="E6" s="86">
        <v>643</v>
      </c>
      <c r="F6" s="87"/>
      <c r="G6" s="5" t="s">
        <v>13</v>
      </c>
      <c r="H6" s="46">
        <v>0.18099999999999999</v>
      </c>
      <c r="I6" s="62">
        <f>H6*1000</f>
        <v>181</v>
      </c>
      <c r="J6" s="9"/>
      <c r="M6" s="30"/>
      <c r="N6" s="31"/>
      <c r="O6" s="2" t="s">
        <v>93</v>
      </c>
      <c r="P6" s="2">
        <f>N6*50</f>
        <v>0</v>
      </c>
      <c r="S6" s="6"/>
      <c r="T6" s="82"/>
      <c r="U6" s="2"/>
    </row>
    <row r="7" spans="1:21" s="14" customFormat="1" x14ac:dyDescent="0.2">
      <c r="A7" s="2">
        <v>7</v>
      </c>
      <c r="B7" s="5" t="s">
        <v>13</v>
      </c>
      <c r="C7" s="2" t="s">
        <v>116</v>
      </c>
      <c r="D7" s="2">
        <v>18.75</v>
      </c>
      <c r="E7" s="18">
        <v>495</v>
      </c>
      <c r="F7" s="4"/>
      <c r="G7" s="5" t="s">
        <v>18</v>
      </c>
      <c r="H7" s="79">
        <v>6.5000000000000002E-2</v>
      </c>
      <c r="I7" s="62">
        <f>H7*1000</f>
        <v>65</v>
      </c>
      <c r="J7" s="2"/>
      <c r="K7" s="1"/>
      <c r="L7" s="1"/>
      <c r="M7" s="5"/>
      <c r="N7" s="9">
        <v>6.25</v>
      </c>
      <c r="O7" s="31" t="s">
        <v>93</v>
      </c>
      <c r="P7" s="2">
        <f>N7*50</f>
        <v>312.5</v>
      </c>
      <c r="Q7" s="2"/>
      <c r="R7" s="30"/>
      <c r="S7" s="84"/>
      <c r="T7" s="85"/>
      <c r="U7" s="31"/>
    </row>
    <row r="8" spans="1:21" x14ac:dyDescent="0.2">
      <c r="A8" s="2">
        <v>8</v>
      </c>
      <c r="B8" s="5" t="s">
        <v>18</v>
      </c>
      <c r="C8" s="2" t="s">
        <v>109</v>
      </c>
      <c r="D8" s="2">
        <v>9.75</v>
      </c>
      <c r="E8" s="18">
        <f>D8*20</f>
        <v>195</v>
      </c>
      <c r="F8" s="4" t="s">
        <v>120</v>
      </c>
      <c r="G8" s="4" t="s">
        <v>6</v>
      </c>
      <c r="H8" s="79">
        <v>0</v>
      </c>
      <c r="I8" s="62">
        <f>H8*1000</f>
        <v>0</v>
      </c>
      <c r="K8" s="2"/>
      <c r="L8" s="2"/>
      <c r="O8" s="31"/>
      <c r="P8" s="2">
        <f>N8*50</f>
        <v>0</v>
      </c>
      <c r="R8" s="30"/>
      <c r="S8" s="84"/>
      <c r="T8" s="85"/>
      <c r="U8" s="31"/>
    </row>
    <row r="9" spans="1:21" s="8" customFormat="1" x14ac:dyDescent="0.2">
      <c r="A9" s="2">
        <v>9</v>
      </c>
      <c r="B9" s="5" t="s">
        <v>6</v>
      </c>
      <c r="C9" s="95" t="s">
        <v>121</v>
      </c>
      <c r="D9" s="2">
        <v>6.25</v>
      </c>
      <c r="E9" s="18">
        <v>515</v>
      </c>
      <c r="F9" s="2"/>
      <c r="G9" s="5" t="s">
        <v>11</v>
      </c>
      <c r="H9" s="79">
        <v>3.6799999999999999E-2</v>
      </c>
      <c r="I9" s="62">
        <f>H9*1000</f>
        <v>36.799999999999997</v>
      </c>
      <c r="J9" s="2">
        <v>20</v>
      </c>
      <c r="K9" s="9"/>
      <c r="L9" s="9"/>
      <c r="O9" s="9"/>
      <c r="R9" s="5"/>
      <c r="S9" s="46"/>
      <c r="T9" s="88"/>
      <c r="U9" s="9"/>
    </row>
    <row r="10" spans="1:21" x14ac:dyDescent="0.2">
      <c r="A10" s="11" t="s">
        <v>14</v>
      </c>
      <c r="B10" s="13" t="s">
        <v>6</v>
      </c>
      <c r="C10" s="14"/>
      <c r="D10" s="11">
        <f>SUM(D5:D9)</f>
        <v>80.25</v>
      </c>
      <c r="E10" s="83">
        <f>SUM(E5:E9)</f>
        <v>1848</v>
      </c>
      <c r="F10" s="13">
        <f>SUM(F6:F9)</f>
        <v>0</v>
      </c>
      <c r="G10" s="13" t="s">
        <v>9</v>
      </c>
      <c r="H10" s="38">
        <f>SUM(H5:H9)</f>
        <v>0.2828</v>
      </c>
      <c r="I10" s="83">
        <f>SUM(I5:I9)</f>
        <v>282.8</v>
      </c>
      <c r="J10" s="1"/>
      <c r="K10" s="2"/>
      <c r="L10" s="2"/>
      <c r="M10" s="5" t="s">
        <v>39</v>
      </c>
      <c r="N10" s="2">
        <f>SUM(N4:N8)</f>
        <v>-0.75</v>
      </c>
      <c r="P10" s="62">
        <f>SUM(P4:P8)</f>
        <v>172.5</v>
      </c>
      <c r="Q10" s="62"/>
      <c r="R10" s="5" t="s">
        <v>39</v>
      </c>
      <c r="S10" s="79">
        <f>SUM(S4:S8)</f>
        <v>0.1295</v>
      </c>
      <c r="T10" s="82"/>
      <c r="U10" s="62">
        <f>S10*1000</f>
        <v>129.5</v>
      </c>
    </row>
    <row r="11" spans="1:21" x14ac:dyDescent="0.2">
      <c r="A11" s="2">
        <v>12</v>
      </c>
      <c r="B11" s="25" t="s">
        <v>91</v>
      </c>
      <c r="C11" s="25" t="s">
        <v>112</v>
      </c>
      <c r="D11" s="96"/>
      <c r="E11" s="58" t="s">
        <v>126</v>
      </c>
      <c r="F11" s="58" t="s">
        <v>127</v>
      </c>
      <c r="G11" s="97"/>
      <c r="H11" s="60">
        <f>G11*1000</f>
        <v>0</v>
      </c>
      <c r="I11" s="60">
        <f>H11*1000</f>
        <v>0</v>
      </c>
      <c r="K11" s="2"/>
      <c r="L11" s="2"/>
      <c r="M11" s="4"/>
      <c r="U11" s="2"/>
    </row>
    <row r="12" spans="1:21" x14ac:dyDescent="0.2">
      <c r="A12" s="2">
        <v>13</v>
      </c>
      <c r="B12" s="5" t="s">
        <v>11</v>
      </c>
      <c r="C12" s="95" t="s">
        <v>116</v>
      </c>
      <c r="D12" s="1">
        <v>-0.75</v>
      </c>
      <c r="E12" s="18">
        <v>172.5</v>
      </c>
      <c r="F12" s="80"/>
      <c r="G12" s="5" t="s">
        <v>11</v>
      </c>
      <c r="H12" s="46">
        <v>0.1295</v>
      </c>
      <c r="I12" s="62">
        <f>H12*1000</f>
        <v>129.5</v>
      </c>
      <c r="M12" s="13"/>
      <c r="N12" s="11"/>
    </row>
    <row r="13" spans="1:21" s="14" customFormat="1" x14ac:dyDescent="0.2">
      <c r="A13" s="2">
        <v>14</v>
      </c>
      <c r="B13" s="5" t="s">
        <v>6</v>
      </c>
      <c r="C13" s="2"/>
      <c r="D13" s="2"/>
      <c r="E13" s="18">
        <f t="shared" ref="E11:E15" si="1">D13*20</f>
        <v>0</v>
      </c>
      <c r="F13" s="2"/>
      <c r="G13" s="5"/>
      <c r="H13" s="6"/>
      <c r="I13" s="62">
        <f>H13*1000</f>
        <v>0</v>
      </c>
      <c r="J13" s="2"/>
      <c r="K13" s="1"/>
      <c r="L13" s="1"/>
      <c r="M13" s="4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2">
        <v>15</v>
      </c>
      <c r="B14" s="5" t="s">
        <v>6</v>
      </c>
      <c r="C14" s="1"/>
      <c r="D14" s="1"/>
      <c r="E14" s="18">
        <f t="shared" si="1"/>
        <v>0</v>
      </c>
      <c r="F14" s="80"/>
      <c r="H14" s="6"/>
      <c r="I14" s="62">
        <f t="shared" ref="I14:I15" si="2">H14*1000</f>
        <v>0</v>
      </c>
      <c r="K14" s="2"/>
      <c r="L14" s="2"/>
      <c r="U14" s="2"/>
    </row>
    <row r="15" spans="1:21" x14ac:dyDescent="0.2">
      <c r="A15" s="2">
        <v>16</v>
      </c>
      <c r="B15" s="5" t="s">
        <v>6</v>
      </c>
      <c r="C15" s="1"/>
      <c r="D15" s="1"/>
      <c r="E15" s="18">
        <f t="shared" si="1"/>
        <v>0</v>
      </c>
      <c r="F15" s="80"/>
      <c r="G15" s="5"/>
      <c r="H15" s="46"/>
      <c r="I15" s="62">
        <f t="shared" si="2"/>
        <v>0</v>
      </c>
      <c r="K15" s="2"/>
      <c r="L15" s="2"/>
      <c r="U15" s="2"/>
    </row>
    <row r="16" spans="1:21" x14ac:dyDescent="0.2">
      <c r="A16" s="11" t="s">
        <v>14</v>
      </c>
      <c r="B16" s="13" t="s">
        <v>6</v>
      </c>
      <c r="C16" s="14"/>
      <c r="D16" s="11">
        <f>SUM(D11:D15)</f>
        <v>-0.75</v>
      </c>
      <c r="E16" s="83">
        <f>SUM(E11:E15)</f>
        <v>172.5</v>
      </c>
      <c r="F16" s="11">
        <f>SUM(F11:F15)</f>
        <v>0</v>
      </c>
      <c r="G16" s="13" t="s">
        <v>6</v>
      </c>
      <c r="H16" s="38">
        <f>SUM(H11:H15)</f>
        <v>0.1295</v>
      </c>
      <c r="I16" s="83">
        <f>SUM(I11:I15)</f>
        <v>129.5</v>
      </c>
      <c r="J16" s="1"/>
      <c r="K16" s="2"/>
      <c r="L16" s="2"/>
      <c r="U16" s="2"/>
    </row>
    <row r="17" spans="1:21" x14ac:dyDescent="0.2">
      <c r="A17" s="2">
        <v>19</v>
      </c>
      <c r="B17" s="5" t="s">
        <v>6</v>
      </c>
      <c r="E17" s="18">
        <f t="shared" ref="E17:E21" si="3">D17*20</f>
        <v>0</v>
      </c>
      <c r="H17" s="82"/>
      <c r="I17" s="62">
        <f>H17*1000</f>
        <v>0</v>
      </c>
      <c r="K17" s="2"/>
      <c r="L17" s="2"/>
      <c r="U17" s="2"/>
    </row>
    <row r="18" spans="1:21" x14ac:dyDescent="0.2">
      <c r="A18" s="2">
        <v>20</v>
      </c>
      <c r="B18" s="5" t="s">
        <v>6</v>
      </c>
      <c r="E18" s="18">
        <f t="shared" si="3"/>
        <v>0</v>
      </c>
      <c r="H18" s="79"/>
      <c r="I18" s="62">
        <f>H18*1000</f>
        <v>0</v>
      </c>
      <c r="K18" s="2"/>
      <c r="L18" s="2"/>
      <c r="U18" s="2"/>
    </row>
    <row r="19" spans="1:21" s="14" customFormat="1" x14ac:dyDescent="0.2">
      <c r="A19" s="2">
        <v>21</v>
      </c>
      <c r="B19" s="5" t="s">
        <v>6</v>
      </c>
      <c r="C19" s="2"/>
      <c r="D19" s="2"/>
      <c r="E19" s="18">
        <f t="shared" si="3"/>
        <v>0</v>
      </c>
      <c r="F19" s="2"/>
      <c r="G19" s="4"/>
      <c r="H19" s="79"/>
      <c r="I19" s="62">
        <f>H19*1000</f>
        <v>0</v>
      </c>
      <c r="J19" s="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2">
        <v>22</v>
      </c>
      <c r="B20" s="5" t="s">
        <v>6</v>
      </c>
      <c r="E20" s="18">
        <f t="shared" ref="E20" si="4">D20*20</f>
        <v>0</v>
      </c>
      <c r="H20" s="79"/>
      <c r="I20" s="62">
        <f t="shared" ref="I20:I21" si="5">H20*1000</f>
        <v>0</v>
      </c>
      <c r="K20" s="2"/>
      <c r="L20" s="2"/>
      <c r="U20" s="2"/>
    </row>
    <row r="21" spans="1:21" x14ac:dyDescent="0.2">
      <c r="A21" s="2">
        <v>23</v>
      </c>
      <c r="B21" s="5" t="s">
        <v>6</v>
      </c>
      <c r="E21" s="18">
        <f t="shared" si="3"/>
        <v>0</v>
      </c>
      <c r="H21" s="79"/>
      <c r="I21" s="62">
        <f t="shared" si="5"/>
        <v>0</v>
      </c>
      <c r="K21" s="2"/>
      <c r="L21" s="2"/>
      <c r="U21" s="2"/>
    </row>
    <row r="22" spans="1:21" x14ac:dyDescent="0.2">
      <c r="A22" s="11" t="s">
        <v>14</v>
      </c>
      <c r="B22" s="13" t="s">
        <v>6</v>
      </c>
      <c r="C22" s="11"/>
      <c r="D22" s="11">
        <f>SUM(D17:D21)</f>
        <v>0</v>
      </c>
      <c r="E22" s="83">
        <f>SUM(E17:E21)</f>
        <v>0</v>
      </c>
      <c r="F22" s="11">
        <f>SUM(F17:F21)</f>
        <v>0</v>
      </c>
      <c r="G22" s="13" t="s">
        <v>6</v>
      </c>
      <c r="H22" s="38">
        <f>SUM(H17:H21)</f>
        <v>0</v>
      </c>
      <c r="I22" s="83">
        <f>SUM(I17:I21)</f>
        <v>0</v>
      </c>
      <c r="J22" s="1"/>
      <c r="K22" s="2"/>
      <c r="L22" s="2"/>
      <c r="U22" s="2"/>
    </row>
    <row r="23" spans="1:21" x14ac:dyDescent="0.2">
      <c r="A23" s="31">
        <v>26</v>
      </c>
      <c r="B23" s="5" t="s">
        <v>6</v>
      </c>
      <c r="C23" s="31"/>
      <c r="D23" s="31">
        <v>0</v>
      </c>
      <c r="E23" s="83">
        <f>SUM(E18:E22)</f>
        <v>0</v>
      </c>
      <c r="F23" s="31">
        <v>0</v>
      </c>
      <c r="G23" s="30" t="s">
        <v>6</v>
      </c>
      <c r="H23" s="75"/>
      <c r="I23" s="62">
        <f>H23*1000</f>
        <v>0</v>
      </c>
      <c r="J23" s="1"/>
      <c r="K23" s="2"/>
      <c r="L23" s="2"/>
      <c r="U23" s="2"/>
    </row>
    <row r="24" spans="1:21" x14ac:dyDescent="0.2">
      <c r="A24" s="31">
        <v>27</v>
      </c>
      <c r="B24" s="5" t="s">
        <v>6</v>
      </c>
      <c r="C24" s="31"/>
      <c r="D24" s="31"/>
      <c r="E24" s="18">
        <f t="shared" ref="E24:E28" si="6">D24*20</f>
        <v>0</v>
      </c>
      <c r="F24" s="31"/>
      <c r="G24" s="30"/>
      <c r="H24" s="75"/>
      <c r="I24" s="62">
        <f>H24*1000</f>
        <v>0</v>
      </c>
      <c r="J24" s="1"/>
      <c r="K24" s="2"/>
      <c r="L24" s="2"/>
      <c r="U24" s="2"/>
    </row>
    <row r="25" spans="1:21" s="14" customFormat="1" x14ac:dyDescent="0.2">
      <c r="A25" s="31">
        <v>28</v>
      </c>
      <c r="B25" s="5" t="s">
        <v>6</v>
      </c>
      <c r="C25" s="31"/>
      <c r="D25" s="31"/>
      <c r="E25" s="18">
        <f t="shared" si="6"/>
        <v>0</v>
      </c>
      <c r="F25" s="31"/>
      <c r="G25" s="30"/>
      <c r="H25" s="75"/>
      <c r="I25" s="62">
        <f>H25*1000</f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s="14" customFormat="1" x14ac:dyDescent="0.2">
      <c r="A26" s="31">
        <v>29</v>
      </c>
      <c r="B26" s="5" t="s">
        <v>6</v>
      </c>
      <c r="C26" s="31"/>
      <c r="D26" s="31"/>
      <c r="E26" s="18">
        <f t="shared" si="6"/>
        <v>0</v>
      </c>
      <c r="F26" s="31"/>
      <c r="G26" s="30"/>
      <c r="H26" s="75"/>
      <c r="I26" s="62">
        <f t="shared" ref="I26:I27" si="7">H26*1000</f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s="14" customFormat="1" x14ac:dyDescent="0.2">
      <c r="A27" s="31">
        <v>30</v>
      </c>
      <c r="B27" s="5" t="s">
        <v>6</v>
      </c>
      <c r="C27" s="31"/>
      <c r="D27" s="31"/>
      <c r="E27" s="18">
        <f t="shared" si="6"/>
        <v>0</v>
      </c>
      <c r="F27" s="31"/>
      <c r="G27" s="30"/>
      <c r="H27" s="75"/>
      <c r="I27" s="62">
        <f t="shared" si="7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s="14" customFormat="1" x14ac:dyDescent="0.2">
      <c r="A28" s="11" t="s">
        <v>14</v>
      </c>
      <c r="B28" s="13" t="s">
        <v>6</v>
      </c>
      <c r="C28" s="11"/>
      <c r="D28" s="11">
        <f>SUM(D23:D25)</f>
        <v>0</v>
      </c>
      <c r="E28" s="18">
        <f t="shared" si="6"/>
        <v>0</v>
      </c>
      <c r="F28" s="11">
        <f>SUM(F23:F25)</f>
        <v>0</v>
      </c>
      <c r="G28" s="13" t="s">
        <v>6</v>
      </c>
      <c r="H28" s="38">
        <f>SUM(H23:H25)</f>
        <v>0</v>
      </c>
      <c r="I28" s="83">
        <f>SUM(I23:I25)</f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s="14" customFormat="1" x14ac:dyDescent="0.2">
      <c r="A29" s="2"/>
      <c r="B29" s="4"/>
      <c r="C29" s="2"/>
      <c r="D29" s="2"/>
      <c r="E29" s="2"/>
      <c r="F29" s="2"/>
      <c r="G29" s="4"/>
      <c r="H29" s="4"/>
      <c r="I29" s="2"/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s="14" customFormat="1" x14ac:dyDescent="0.2">
      <c r="A30" s="89">
        <f>N30</f>
        <v>0</v>
      </c>
      <c r="B30" s="90" t="s">
        <v>6</v>
      </c>
      <c r="C30" s="89"/>
      <c r="D30" s="89">
        <f>D4+D10+D16+D22+D28</f>
        <v>85.5</v>
      </c>
      <c r="E30" s="91">
        <f>E4+E10+E16+E22+E28</f>
        <v>2530.5</v>
      </c>
      <c r="F30" s="92">
        <f>F4+F10+F16+F22+F28</f>
        <v>0</v>
      </c>
      <c r="G30" s="90" t="s">
        <v>6</v>
      </c>
      <c r="H30" s="93">
        <f>H4+H10+H16+H22+H28</f>
        <v>0.58579999999999999</v>
      </c>
      <c r="I30" s="91">
        <f>I4+I10+I16+I22+I28</f>
        <v>585.79999999999995</v>
      </c>
      <c r="J30" s="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s="14" customFormat="1" x14ac:dyDescent="0.2">
      <c r="A31" s="9" t="s">
        <v>58</v>
      </c>
      <c r="B31" s="46"/>
      <c r="C31" s="2"/>
      <c r="D31" s="2"/>
      <c r="E31" s="2"/>
      <c r="F31" s="2"/>
      <c r="G31" s="79"/>
      <c r="H31" s="4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K32" s="2"/>
      <c r="L32" s="2"/>
      <c r="U32" s="2"/>
    </row>
    <row r="33" spans="1:21" x14ac:dyDescent="0.2">
      <c r="K33" s="2"/>
      <c r="L33" s="2"/>
      <c r="U33" s="2"/>
    </row>
    <row r="34" spans="1:21" x14ac:dyDescent="0.2">
      <c r="K34" s="2"/>
      <c r="L34" s="2"/>
      <c r="U34" s="2"/>
    </row>
    <row r="35" spans="1:21" x14ac:dyDescent="0.2">
      <c r="K35" s="2"/>
      <c r="L35" s="2"/>
      <c r="U35" s="2"/>
    </row>
    <row r="36" spans="1:21" x14ac:dyDescent="0.2">
      <c r="K36" s="2"/>
      <c r="L36" s="2"/>
      <c r="U36" s="2"/>
    </row>
    <row r="37" spans="1:21" x14ac:dyDescent="0.2">
      <c r="K37" s="2"/>
      <c r="L37" s="2"/>
      <c r="U37" s="2"/>
    </row>
    <row r="39" spans="1:21" x14ac:dyDescent="0.2">
      <c r="A39" s="9"/>
    </row>
  </sheetData>
  <hyperlinks>
    <hyperlink ref="C3" r:id="rId1" xr:uid="{E6A066FA-C820-4EE0-867A-1A5A83282678}"/>
    <hyperlink ref="C6" r:id="rId2" xr:uid="{0BC4FC39-CF75-4C99-ADEA-2A45FD92BB20}"/>
    <hyperlink ref="C9" r:id="rId3" xr:uid="{248F9099-E5C5-4F3E-B2F0-32DF08044343}"/>
    <hyperlink ref="C12" r:id="rId4" xr:uid="{AE2A1791-502B-41FD-B8E2-2C42675609B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32CA-F5AE-460E-8CFE-633845BCE709}">
  <dimension ref="A1:T38"/>
  <sheetViews>
    <sheetView workbookViewId="0">
      <selection activeCell="K24" sqref="K24"/>
    </sheetView>
  </sheetViews>
  <sheetFormatPr defaultRowHeight="12.75" x14ac:dyDescent="0.2"/>
  <cols>
    <col min="1" max="1" width="14" style="2" customWidth="1"/>
    <col min="2" max="2" width="9.140625" style="4"/>
    <col min="3" max="3" width="12.5703125" style="2" customWidth="1"/>
    <col min="4" max="5" width="16.85546875" style="2" customWidth="1"/>
    <col min="6" max="6" width="20.85546875" style="2" bestFit="1" customWidth="1"/>
    <col min="7" max="7" width="9.140625" style="4"/>
    <col min="8" max="8" width="12.28515625" style="4" bestFit="1" customWidth="1"/>
    <col min="9" max="9" width="16.85546875" style="2" customWidth="1"/>
    <col min="10" max="10" width="15.140625" style="2" customWidth="1"/>
    <col min="13" max="13" width="16.28515625" style="2" bestFit="1" customWidth="1"/>
    <col min="14" max="16" width="11.85546875" style="2" customWidth="1"/>
    <col min="17" max="17" width="16.28515625" style="2" customWidth="1"/>
    <col min="18" max="18" width="13.140625" style="2" customWidth="1"/>
    <col min="19" max="19" width="11.28515625" style="2" customWidth="1"/>
    <col min="20" max="20" width="12.5703125" customWidth="1"/>
  </cols>
  <sheetData>
    <row r="1" spans="1:20" ht="25.5" x14ac:dyDescent="0.2">
      <c r="A1" s="3" t="s">
        <v>101</v>
      </c>
      <c r="B1" s="7" t="s">
        <v>0</v>
      </c>
      <c r="C1" s="3" t="s">
        <v>4</v>
      </c>
      <c r="D1" s="3" t="s">
        <v>10</v>
      </c>
      <c r="E1" s="3" t="s">
        <v>12</v>
      </c>
      <c r="F1" s="3" t="s">
        <v>53</v>
      </c>
      <c r="G1" s="7" t="s">
        <v>1</v>
      </c>
      <c r="H1" s="7" t="s">
        <v>3</v>
      </c>
      <c r="I1" s="3" t="s">
        <v>12</v>
      </c>
      <c r="J1" s="23" t="s">
        <v>40</v>
      </c>
      <c r="K1" s="3"/>
      <c r="L1" s="3"/>
      <c r="O1" s="3"/>
      <c r="P1" s="3"/>
      <c r="T1" s="3"/>
    </row>
    <row r="2" spans="1:20" x14ac:dyDescent="0.2">
      <c r="A2" s="2">
        <v>2</v>
      </c>
      <c r="B2" s="5" t="s">
        <v>6</v>
      </c>
      <c r="E2" s="62">
        <f>D2*20</f>
        <v>0</v>
      </c>
      <c r="F2" s="81"/>
      <c r="G2" s="5"/>
      <c r="H2" s="63"/>
      <c r="I2" s="62">
        <f>H2*1000</f>
        <v>0</v>
      </c>
      <c r="K2" s="2"/>
      <c r="L2" s="2"/>
      <c r="M2" s="2" t="s">
        <v>62</v>
      </c>
      <c r="T2" s="2"/>
    </row>
    <row r="3" spans="1:20" x14ac:dyDescent="0.2">
      <c r="A3" s="2">
        <v>3</v>
      </c>
      <c r="B3" s="5" t="s">
        <v>6</v>
      </c>
      <c r="E3" s="62">
        <f t="shared" ref="E3" si="0">D3*20</f>
        <v>0</v>
      </c>
      <c r="F3" s="81"/>
      <c r="H3" s="79"/>
      <c r="I3" s="62">
        <f>H3*1000</f>
        <v>0</v>
      </c>
      <c r="K3" s="2"/>
      <c r="L3" s="2"/>
      <c r="T3" s="2"/>
    </row>
    <row r="4" spans="1:20" x14ac:dyDescent="0.2">
      <c r="A4" s="2">
        <v>4</v>
      </c>
      <c r="B4" s="5"/>
      <c r="E4" s="62"/>
      <c r="F4" s="81"/>
      <c r="H4" s="79"/>
      <c r="I4" s="62"/>
      <c r="K4" s="2"/>
      <c r="L4" s="2"/>
      <c r="T4" s="2"/>
    </row>
    <row r="5" spans="1:20" x14ac:dyDescent="0.2">
      <c r="A5" s="2">
        <v>5</v>
      </c>
      <c r="B5" s="5"/>
      <c r="E5" s="62"/>
      <c r="F5" s="81"/>
      <c r="H5" s="79"/>
      <c r="I5" s="62"/>
      <c r="K5" s="2"/>
      <c r="L5" s="2"/>
      <c r="T5" s="2"/>
    </row>
    <row r="6" spans="1:20" x14ac:dyDescent="0.2">
      <c r="A6" s="2">
        <v>6</v>
      </c>
      <c r="B6" s="5"/>
      <c r="E6" s="62"/>
      <c r="F6" s="81"/>
      <c r="H6" s="79"/>
      <c r="I6" s="62"/>
      <c r="K6" s="2"/>
      <c r="L6" s="2"/>
      <c r="T6" s="2"/>
    </row>
    <row r="7" spans="1:20" x14ac:dyDescent="0.2">
      <c r="A7" s="11" t="s">
        <v>14</v>
      </c>
      <c r="B7" s="13" t="s">
        <v>6</v>
      </c>
      <c r="C7" s="11"/>
      <c r="D7" s="11">
        <f>SUM(D2:D6)</f>
        <v>0</v>
      </c>
      <c r="E7" s="11">
        <f t="shared" ref="E7:I7" si="1">SUM(E2:E6)</f>
        <v>0</v>
      </c>
      <c r="F7" s="11">
        <f t="shared" si="1"/>
        <v>0</v>
      </c>
      <c r="G7" s="11">
        <f t="shared" si="1"/>
        <v>0</v>
      </c>
      <c r="H7" s="11">
        <f t="shared" si="1"/>
        <v>0</v>
      </c>
      <c r="I7" s="11">
        <f t="shared" si="1"/>
        <v>0</v>
      </c>
      <c r="J7" s="1"/>
      <c r="K7" s="2"/>
      <c r="L7" s="2"/>
      <c r="M7" s="5" t="s">
        <v>6</v>
      </c>
      <c r="N7" s="31">
        <v>0</v>
      </c>
      <c r="O7" s="2">
        <v>0</v>
      </c>
      <c r="P7" s="2">
        <f>N7*20</f>
        <v>0</v>
      </c>
      <c r="Q7" s="5" t="s">
        <v>6</v>
      </c>
      <c r="R7" s="79">
        <v>0</v>
      </c>
      <c r="S7" s="2">
        <v>0</v>
      </c>
      <c r="T7" s="2"/>
    </row>
    <row r="8" spans="1:20" x14ac:dyDescent="0.2">
      <c r="A8" s="2">
        <v>9</v>
      </c>
      <c r="B8" s="5" t="s">
        <v>6</v>
      </c>
      <c r="E8" s="18">
        <f>D8*20</f>
        <v>0</v>
      </c>
      <c r="F8" s="4"/>
      <c r="H8" s="79"/>
      <c r="I8" s="62">
        <f>H8*1000</f>
        <v>0</v>
      </c>
      <c r="K8" s="2"/>
      <c r="L8" s="2"/>
      <c r="M8" s="30"/>
      <c r="N8" s="9">
        <v>0</v>
      </c>
      <c r="O8" s="2">
        <v>0</v>
      </c>
      <c r="P8" s="2">
        <f>N8*20</f>
        <v>0</v>
      </c>
      <c r="R8" s="79">
        <v>0</v>
      </c>
      <c r="T8" s="2"/>
    </row>
    <row r="9" spans="1:20" x14ac:dyDescent="0.2">
      <c r="A9" s="9">
        <v>10</v>
      </c>
      <c r="B9" s="5" t="s">
        <v>6</v>
      </c>
      <c r="C9" s="9"/>
      <c r="D9" s="9"/>
      <c r="E9" s="86">
        <f>D9*20</f>
        <v>0</v>
      </c>
      <c r="F9" s="87"/>
      <c r="G9" s="5"/>
      <c r="H9" s="46"/>
      <c r="I9" s="62">
        <f>H9*1000</f>
        <v>0</v>
      </c>
      <c r="J9" s="9"/>
      <c r="M9" s="30"/>
      <c r="N9" s="31">
        <v>0</v>
      </c>
      <c r="P9" s="2">
        <f>N9*20</f>
        <v>0</v>
      </c>
      <c r="R9" s="6"/>
      <c r="S9" s="82"/>
      <c r="T9" s="2"/>
    </row>
    <row r="10" spans="1:20" s="14" customFormat="1" x14ac:dyDescent="0.2">
      <c r="A10" s="2">
        <v>11</v>
      </c>
      <c r="B10" s="5" t="s">
        <v>6</v>
      </c>
      <c r="C10" s="2"/>
      <c r="D10" s="2"/>
      <c r="E10" s="18">
        <f>D10*20</f>
        <v>0</v>
      </c>
      <c r="F10" s="4"/>
      <c r="G10" s="5"/>
      <c r="H10" s="82"/>
      <c r="I10" s="62">
        <f>H10*1000</f>
        <v>0</v>
      </c>
      <c r="J10" s="2"/>
      <c r="K10" s="1"/>
      <c r="L10" s="1"/>
      <c r="M10" s="5"/>
      <c r="N10" s="9">
        <v>0</v>
      </c>
      <c r="O10" s="31" t="s">
        <v>93</v>
      </c>
      <c r="P10" s="2">
        <f>N10*50</f>
        <v>0</v>
      </c>
      <c r="Q10" s="30"/>
      <c r="R10" s="84"/>
      <c r="S10" s="85"/>
      <c r="T10" s="31"/>
    </row>
    <row r="11" spans="1:20" x14ac:dyDescent="0.2">
      <c r="A11" s="2">
        <v>12</v>
      </c>
      <c r="B11" s="5" t="s">
        <v>6</v>
      </c>
      <c r="E11" s="18">
        <f>D11*20</f>
        <v>0</v>
      </c>
      <c r="F11" s="4"/>
      <c r="H11" s="79"/>
      <c r="I11" s="62">
        <f>H11*1000</f>
        <v>0</v>
      </c>
      <c r="K11" s="2"/>
      <c r="L11" s="2"/>
      <c r="O11" s="31"/>
      <c r="P11" s="2">
        <f>N11*50</f>
        <v>0</v>
      </c>
      <c r="Q11" s="30"/>
      <c r="R11" s="84"/>
      <c r="S11" s="85"/>
      <c r="T11" s="31"/>
    </row>
    <row r="12" spans="1:20" s="8" customFormat="1" x14ac:dyDescent="0.2">
      <c r="A12" s="2">
        <v>13</v>
      </c>
      <c r="B12" s="5" t="s">
        <v>6</v>
      </c>
      <c r="C12" s="2"/>
      <c r="D12" s="2"/>
      <c r="E12" s="18">
        <f>D12*50</f>
        <v>0</v>
      </c>
      <c r="F12" s="2"/>
      <c r="G12" s="5" t="s">
        <v>6</v>
      </c>
      <c r="H12" s="79"/>
      <c r="I12" s="62">
        <f>H12*1000</f>
        <v>0</v>
      </c>
      <c r="J12" s="2"/>
      <c r="K12" s="9"/>
      <c r="L12" s="9"/>
      <c r="O12" s="9"/>
      <c r="Q12" s="5"/>
      <c r="R12" s="46"/>
      <c r="S12" s="88"/>
      <c r="T12" s="9"/>
    </row>
    <row r="13" spans="1:20" x14ac:dyDescent="0.2">
      <c r="A13" s="11" t="s">
        <v>14</v>
      </c>
      <c r="B13" s="13" t="s">
        <v>6</v>
      </c>
      <c r="C13" s="14"/>
      <c r="D13" s="11">
        <f>SUM(D8:D12)</f>
        <v>0</v>
      </c>
      <c r="E13" s="83">
        <f>SUM(E8:E12)</f>
        <v>0</v>
      </c>
      <c r="F13" s="13">
        <f>SUM(F8:F12)</f>
        <v>0</v>
      </c>
      <c r="G13" s="13" t="s">
        <v>6</v>
      </c>
      <c r="H13" s="38">
        <f>SUM(H8:H12)</f>
        <v>0</v>
      </c>
      <c r="I13" s="83">
        <f>SUM(I8:I12)</f>
        <v>0</v>
      </c>
      <c r="J13" s="1"/>
      <c r="K13" s="2"/>
      <c r="L13" s="2"/>
      <c r="M13" s="5" t="s">
        <v>39</v>
      </c>
      <c r="N13" s="2">
        <f>SUM(N7:N11)</f>
        <v>0</v>
      </c>
      <c r="P13" s="62">
        <f>SUM(P7:P11)</f>
        <v>0</v>
      </c>
      <c r="Q13" s="5" t="s">
        <v>39</v>
      </c>
      <c r="R13" s="79">
        <f>SUM(R7:R11)</f>
        <v>0</v>
      </c>
      <c r="S13" s="82"/>
      <c r="T13" s="62">
        <f>R13*1000</f>
        <v>0</v>
      </c>
    </row>
    <row r="14" spans="1:20" x14ac:dyDescent="0.2">
      <c r="A14" s="2">
        <v>16</v>
      </c>
      <c r="B14" s="5" t="s">
        <v>6</v>
      </c>
      <c r="C14" s="1"/>
      <c r="D14" s="1"/>
      <c r="E14" s="18">
        <f t="shared" ref="E14:E18" si="2">D14*20</f>
        <v>0</v>
      </c>
      <c r="F14" s="80"/>
      <c r="G14" s="5"/>
      <c r="H14" s="46"/>
      <c r="I14" s="62"/>
      <c r="K14" s="2"/>
      <c r="L14" s="2"/>
      <c r="M14" s="4"/>
      <c r="T14" s="2"/>
    </row>
    <row r="15" spans="1:20" x14ac:dyDescent="0.2">
      <c r="A15" s="2">
        <v>17</v>
      </c>
      <c r="B15" s="5" t="s">
        <v>6</v>
      </c>
      <c r="C15" s="1"/>
      <c r="D15" s="1"/>
      <c r="E15" s="18">
        <f t="shared" si="2"/>
        <v>0</v>
      </c>
      <c r="F15" s="80"/>
      <c r="G15" s="5"/>
      <c r="H15" s="46"/>
      <c r="I15" s="62"/>
      <c r="M15" s="13"/>
      <c r="N15" s="11"/>
    </row>
    <row r="16" spans="1:20" s="14" customFormat="1" x14ac:dyDescent="0.2">
      <c r="A16" s="2">
        <v>18</v>
      </c>
      <c r="B16" s="5" t="s">
        <v>6</v>
      </c>
      <c r="C16" s="2"/>
      <c r="D16" s="2"/>
      <c r="E16" s="18">
        <f t="shared" si="2"/>
        <v>0</v>
      </c>
      <c r="F16" s="2"/>
      <c r="G16" s="5"/>
      <c r="H16" s="6"/>
      <c r="I16" s="62">
        <f>H16*1000</f>
        <v>0</v>
      </c>
      <c r="J16" s="2"/>
      <c r="K16" s="1"/>
      <c r="L16" s="1"/>
      <c r="M16" s="4"/>
      <c r="N16" s="1"/>
      <c r="O16" s="1"/>
      <c r="P16" s="1"/>
      <c r="Q16" s="1"/>
      <c r="R16" s="1"/>
      <c r="S16" s="1"/>
      <c r="T16" s="1"/>
    </row>
    <row r="17" spans="1:20" x14ac:dyDescent="0.2">
      <c r="A17" s="2">
        <v>19</v>
      </c>
      <c r="B17" s="5" t="s">
        <v>6</v>
      </c>
      <c r="C17" s="1"/>
      <c r="D17" s="1"/>
      <c r="E17" s="18">
        <f t="shared" si="2"/>
        <v>0</v>
      </c>
      <c r="F17" s="80"/>
      <c r="H17" s="6"/>
      <c r="I17" s="62"/>
      <c r="K17" s="2"/>
      <c r="L17" s="2"/>
      <c r="T17" s="2"/>
    </row>
    <row r="18" spans="1:20" x14ac:dyDescent="0.2">
      <c r="A18" s="2">
        <v>20</v>
      </c>
      <c r="B18" s="5" t="s">
        <v>6</v>
      </c>
      <c r="C18" s="1"/>
      <c r="D18" s="1"/>
      <c r="E18" s="18">
        <f t="shared" si="2"/>
        <v>0</v>
      </c>
      <c r="F18" s="80"/>
      <c r="G18" s="5"/>
      <c r="H18" s="46"/>
      <c r="I18" s="62"/>
      <c r="K18" s="2"/>
      <c r="L18" s="2"/>
      <c r="T18" s="2"/>
    </row>
    <row r="19" spans="1:20" x14ac:dyDescent="0.2">
      <c r="A19" s="11" t="s">
        <v>14</v>
      </c>
      <c r="B19" s="13" t="s">
        <v>6</v>
      </c>
      <c r="C19" s="14"/>
      <c r="D19" s="11">
        <f>SUM(D14:D18)</f>
        <v>0</v>
      </c>
      <c r="E19" s="83">
        <f>SUM(E14:E18)</f>
        <v>0</v>
      </c>
      <c r="F19" s="11">
        <f>SUM(F14:F18)</f>
        <v>0</v>
      </c>
      <c r="G19" s="13" t="s">
        <v>6</v>
      </c>
      <c r="H19" s="38">
        <f>SUM(H14:H18)</f>
        <v>0</v>
      </c>
      <c r="I19" s="83">
        <f>SUM(I14:I18)</f>
        <v>0</v>
      </c>
      <c r="J19" s="1"/>
      <c r="K19" s="2"/>
      <c r="L19" s="2"/>
      <c r="T19" s="2"/>
    </row>
    <row r="20" spans="1:20" x14ac:dyDescent="0.2">
      <c r="A20" s="2">
        <v>23</v>
      </c>
      <c r="B20" s="5" t="s">
        <v>6</v>
      </c>
      <c r="E20" s="18">
        <f t="shared" ref="E20:E24" si="3">D20*20</f>
        <v>0</v>
      </c>
      <c r="H20" s="82"/>
      <c r="I20" s="62">
        <f>H20*1000</f>
        <v>0</v>
      </c>
      <c r="K20" s="2"/>
      <c r="L20" s="2"/>
      <c r="T20" s="2"/>
    </row>
    <row r="21" spans="1:20" x14ac:dyDescent="0.2">
      <c r="A21" s="2">
        <v>24</v>
      </c>
      <c r="B21" s="5" t="s">
        <v>6</v>
      </c>
      <c r="E21" s="18">
        <f t="shared" si="3"/>
        <v>0</v>
      </c>
      <c r="H21" s="79"/>
      <c r="I21" s="62">
        <f>H21*1000</f>
        <v>0</v>
      </c>
      <c r="K21" s="2"/>
      <c r="L21" s="2"/>
      <c r="T21" s="2"/>
    </row>
    <row r="22" spans="1:20" s="14" customFormat="1" x14ac:dyDescent="0.2">
      <c r="A22" s="2">
        <v>25</v>
      </c>
      <c r="B22" s="5" t="s">
        <v>6</v>
      </c>
      <c r="C22" s="2"/>
      <c r="D22" s="2"/>
      <c r="E22" s="18">
        <f t="shared" si="3"/>
        <v>0</v>
      </c>
      <c r="F22" s="2"/>
      <c r="G22" s="4"/>
      <c r="H22" s="79"/>
      <c r="I22" s="62">
        <f>H22*1000</f>
        <v>0</v>
      </c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">
      <c r="A23" s="2">
        <v>26</v>
      </c>
      <c r="B23" s="5" t="s">
        <v>6</v>
      </c>
      <c r="E23" s="18">
        <f t="shared" si="3"/>
        <v>0</v>
      </c>
      <c r="H23" s="79"/>
      <c r="I23" s="62">
        <f t="shared" ref="I23:I24" si="4">H23*1000</f>
        <v>0</v>
      </c>
      <c r="K23" s="2"/>
      <c r="L23" s="2"/>
      <c r="T23" s="2"/>
    </row>
    <row r="24" spans="1:20" x14ac:dyDescent="0.2">
      <c r="A24" s="2">
        <v>27</v>
      </c>
      <c r="B24" s="5" t="s">
        <v>6</v>
      </c>
      <c r="E24" s="18">
        <f t="shared" si="3"/>
        <v>0</v>
      </c>
      <c r="H24" s="79"/>
      <c r="I24" s="62">
        <f t="shared" si="4"/>
        <v>0</v>
      </c>
      <c r="K24" s="2"/>
      <c r="L24" s="2"/>
      <c r="T24" s="2"/>
    </row>
    <row r="25" spans="1:20" x14ac:dyDescent="0.2">
      <c r="A25" s="11" t="s">
        <v>14</v>
      </c>
      <c r="B25" s="13" t="s">
        <v>6</v>
      </c>
      <c r="C25" s="11"/>
      <c r="D25" s="11">
        <f>SUM(D20:D24)</f>
        <v>0</v>
      </c>
      <c r="E25" s="83">
        <f>SUM(E20:E24)</f>
        <v>0</v>
      </c>
      <c r="F25" s="11">
        <f>SUM(F20:F24)</f>
        <v>0</v>
      </c>
      <c r="G25" s="13" t="s">
        <v>6</v>
      </c>
      <c r="H25" s="38">
        <f>SUM(H20:H24)</f>
        <v>0</v>
      </c>
      <c r="I25" s="83">
        <f>SUM(I20:I24)</f>
        <v>0</v>
      </c>
      <c r="J25" s="1"/>
      <c r="K25" s="2"/>
      <c r="L25" s="2"/>
      <c r="T25" s="2"/>
    </row>
    <row r="26" spans="1:20" x14ac:dyDescent="0.2">
      <c r="A26" s="31">
        <v>30</v>
      </c>
      <c r="B26" s="5" t="s">
        <v>6</v>
      </c>
      <c r="C26" s="31"/>
      <c r="D26" s="31">
        <v>0</v>
      </c>
      <c r="E26" s="83">
        <f>SUM(E21:E25)</f>
        <v>0</v>
      </c>
      <c r="F26" s="31">
        <v>0</v>
      </c>
      <c r="G26" s="30" t="s">
        <v>6</v>
      </c>
      <c r="H26" s="75"/>
      <c r="I26" s="62">
        <f>H26*1000</f>
        <v>0</v>
      </c>
      <c r="J26" s="1"/>
      <c r="K26" s="2"/>
      <c r="L26" s="2"/>
      <c r="T26" s="2"/>
    </row>
    <row r="27" spans="1:20" s="14" customFormat="1" x14ac:dyDescent="0.2">
      <c r="A27" s="11" t="s">
        <v>14</v>
      </c>
      <c r="B27" s="13" t="s">
        <v>6</v>
      </c>
      <c r="C27" s="11"/>
      <c r="D27" s="11">
        <f>SUM(D26:D26)</f>
        <v>0</v>
      </c>
      <c r="E27" s="11">
        <f t="shared" ref="E27:I27" si="5">SUM(E26:E26)</f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  <c r="I27" s="11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s="14" customFormat="1" x14ac:dyDescent="0.2">
      <c r="A28" s="2"/>
      <c r="B28" s="4"/>
      <c r="C28" s="2"/>
      <c r="D28" s="2"/>
      <c r="E28" s="2"/>
      <c r="F28" s="2"/>
      <c r="G28" s="4"/>
      <c r="H28" s="4"/>
      <c r="I28" s="2"/>
      <c r="J28" s="2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s="14" customFormat="1" x14ac:dyDescent="0.2">
      <c r="A29" s="89" t="s">
        <v>102</v>
      </c>
      <c r="B29" s="90" t="s">
        <v>6</v>
      </c>
      <c r="C29" s="89"/>
      <c r="D29" s="89">
        <f>D7+D13+D19+D25+D27</f>
        <v>0</v>
      </c>
      <c r="E29" s="91">
        <f>E7+E13+E19+E25+E27</f>
        <v>0</v>
      </c>
      <c r="F29" s="92">
        <f>F7+F13+F19+F25+F27</f>
        <v>0</v>
      </c>
      <c r="G29" s="90" t="s">
        <v>6</v>
      </c>
      <c r="H29" s="93">
        <f>H7+H13+H19+H25+H27</f>
        <v>0</v>
      </c>
      <c r="I29" s="91">
        <f>I7+I13+I19+I25+I27</f>
        <v>0</v>
      </c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s="14" customFormat="1" x14ac:dyDescent="0.2">
      <c r="A30" s="9" t="s">
        <v>58</v>
      </c>
      <c r="B30" s="46"/>
      <c r="C30" s="2"/>
      <c r="D30" s="2"/>
      <c r="E30" s="2"/>
      <c r="F30" s="2"/>
      <c r="G30" s="79"/>
      <c r="H30" s="4"/>
      <c r="I30" s="2"/>
      <c r="J30" s="2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">
      <c r="K31" s="2"/>
      <c r="L31" s="2"/>
      <c r="T31" s="2"/>
    </row>
    <row r="32" spans="1:20" x14ac:dyDescent="0.2">
      <c r="K32" s="2"/>
      <c r="L32" s="2"/>
      <c r="T32" s="2"/>
    </row>
    <row r="33" spans="1:20" x14ac:dyDescent="0.2">
      <c r="K33" s="2"/>
      <c r="L33" s="2"/>
      <c r="T33" s="2"/>
    </row>
    <row r="34" spans="1:20" x14ac:dyDescent="0.2">
      <c r="K34" s="2"/>
      <c r="L34" s="2"/>
      <c r="T34" s="2"/>
    </row>
    <row r="35" spans="1:20" x14ac:dyDescent="0.2">
      <c r="K35" s="2"/>
      <c r="L35" s="2"/>
      <c r="T35" s="2"/>
    </row>
    <row r="36" spans="1:20" x14ac:dyDescent="0.2">
      <c r="K36" s="2"/>
      <c r="L36" s="2"/>
      <c r="T36" s="2"/>
    </row>
    <row r="38" spans="1:20" x14ac:dyDescent="0.2">
      <c r="A38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53A48-AF8A-40D4-8F96-C5C3A97AD9AD}">
  <dimension ref="A1:T12"/>
  <sheetViews>
    <sheetView workbookViewId="0">
      <selection activeCell="F31" sqref="F31"/>
    </sheetView>
  </sheetViews>
  <sheetFormatPr defaultRowHeight="12.75" x14ac:dyDescent="0.2"/>
  <cols>
    <col min="1" max="1" width="15.5703125" style="2" bestFit="1" customWidth="1"/>
    <col min="2" max="2" width="11.85546875" style="4" bestFit="1" customWidth="1"/>
    <col min="3" max="3" width="12.5703125" style="2" customWidth="1"/>
    <col min="4" max="5" width="16.85546875" style="2" customWidth="1"/>
    <col min="6" max="6" width="20.85546875" style="2" bestFit="1" customWidth="1"/>
    <col min="7" max="7" width="9.140625" style="4"/>
    <col min="8" max="8" width="10.42578125" style="4" customWidth="1"/>
    <col min="9" max="9" width="12.28515625" style="4" bestFit="1" customWidth="1"/>
    <col min="10" max="10" width="16.85546875" style="2" customWidth="1"/>
    <col min="11" max="12" width="9.140625" style="27"/>
    <col min="13" max="13" width="16.28515625" style="2" bestFit="1" customWidth="1"/>
    <col min="14" max="16" width="11.85546875" style="2" customWidth="1"/>
    <col min="17" max="17" width="16.28515625" style="2" customWidth="1"/>
    <col min="18" max="18" width="13.140625" style="2" customWidth="1"/>
    <col min="19" max="19" width="11.28515625" style="2" customWidth="1"/>
    <col min="20" max="20" width="12.5703125" customWidth="1"/>
  </cols>
  <sheetData>
    <row r="1" spans="1:20" x14ac:dyDescent="0.2">
      <c r="A1" s="3" t="s">
        <v>122</v>
      </c>
      <c r="B1" s="7" t="s">
        <v>0</v>
      </c>
      <c r="C1" s="3" t="s">
        <v>58</v>
      </c>
      <c r="D1" s="3" t="s">
        <v>10</v>
      </c>
      <c r="E1" s="3" t="s">
        <v>12</v>
      </c>
      <c r="F1" s="3" t="s">
        <v>53</v>
      </c>
      <c r="G1" s="7" t="s">
        <v>1</v>
      </c>
      <c r="H1" s="3" t="s">
        <v>58</v>
      </c>
      <c r="I1" s="7" t="s">
        <v>3</v>
      </c>
      <c r="J1" s="3" t="s">
        <v>12</v>
      </c>
      <c r="K1" s="24"/>
      <c r="L1" s="24"/>
      <c r="O1" s="3"/>
      <c r="P1" s="3"/>
      <c r="T1" s="3"/>
    </row>
    <row r="2" spans="1:20" s="14" customFormat="1" x14ac:dyDescent="0.2">
      <c r="A2" s="44" t="s">
        <v>123</v>
      </c>
      <c r="B2" s="45" t="s">
        <v>106</v>
      </c>
      <c r="C2" s="46">
        <f>25/33</f>
        <v>0.75757575757575757</v>
      </c>
      <c r="D2" s="47">
        <f>'July DT'!D31</f>
        <v>97</v>
      </c>
      <c r="E2" s="48">
        <f>'July DT'!E31</f>
        <v>2945</v>
      </c>
      <c r="F2" s="49"/>
      <c r="G2" s="45" t="s">
        <v>107</v>
      </c>
      <c r="H2" s="53">
        <f>16/19</f>
        <v>0.84210526315789469</v>
      </c>
      <c r="I2" s="50">
        <f>'July DT'!H31</f>
        <v>1.3158999999999998</v>
      </c>
      <c r="J2" s="48">
        <f>'July DT'!I31</f>
        <v>1315.9</v>
      </c>
      <c r="K2" s="26"/>
      <c r="L2" s="26"/>
      <c r="M2" s="5"/>
      <c r="N2" s="9"/>
      <c r="O2" s="31">
        <v>9</v>
      </c>
      <c r="P2" s="2">
        <f>N2*20</f>
        <v>0</v>
      </c>
      <c r="Q2" s="30"/>
      <c r="R2" s="32"/>
      <c r="S2" s="33"/>
      <c r="T2" s="31"/>
    </row>
    <row r="3" spans="1:20" s="14" customFormat="1" x14ac:dyDescent="0.2">
      <c r="A3" s="44" t="s">
        <v>124</v>
      </c>
      <c r="B3" s="45"/>
      <c r="C3" s="16"/>
      <c r="D3" s="44"/>
      <c r="E3" s="48"/>
      <c r="F3" s="48"/>
      <c r="G3" s="45"/>
      <c r="H3" s="53"/>
      <c r="I3" s="51"/>
      <c r="J3" s="48"/>
      <c r="K3" s="26"/>
      <c r="L3" s="26"/>
      <c r="M3" s="4"/>
      <c r="N3" s="1"/>
      <c r="O3" s="1"/>
      <c r="P3" s="1"/>
      <c r="Q3" s="1"/>
      <c r="R3" s="1"/>
      <c r="S3" s="1"/>
      <c r="T3" s="1"/>
    </row>
    <row r="4" spans="1:20" s="14" customFormat="1" x14ac:dyDescent="0.2">
      <c r="A4" s="44" t="s">
        <v>125</v>
      </c>
      <c r="B4" s="52"/>
      <c r="C4" s="63"/>
      <c r="D4" s="44"/>
      <c r="E4" s="48"/>
      <c r="F4" s="48"/>
      <c r="G4" s="52"/>
      <c r="H4" s="50"/>
      <c r="I4" s="51"/>
      <c r="J4" s="48"/>
      <c r="K4" s="26"/>
      <c r="L4" s="26"/>
      <c r="M4" s="1"/>
      <c r="N4" s="1"/>
      <c r="O4" s="1"/>
      <c r="P4" s="1"/>
      <c r="Q4" s="1"/>
      <c r="R4" s="1"/>
      <c r="S4" s="1"/>
      <c r="T4" s="1"/>
    </row>
    <row r="5" spans="1:20" x14ac:dyDescent="0.2">
      <c r="A5" s="9"/>
      <c r="B5" s="5"/>
      <c r="C5" s="9"/>
      <c r="D5" s="9"/>
      <c r="E5" s="9"/>
      <c r="F5" s="9"/>
      <c r="G5" s="5"/>
      <c r="H5" s="5"/>
      <c r="I5" s="5"/>
      <c r="J5" s="9"/>
      <c r="K5" s="25"/>
      <c r="L5" s="25"/>
      <c r="T5" s="2"/>
    </row>
    <row r="6" spans="1:20" x14ac:dyDescent="0.2">
      <c r="A6" s="19" t="s">
        <v>80</v>
      </c>
      <c r="B6" s="20"/>
      <c r="C6" s="19"/>
      <c r="D6" s="19">
        <f>SUM(D2:D4)</f>
        <v>97</v>
      </c>
      <c r="E6" s="21">
        <f>SUM(E2:E4)</f>
        <v>2945</v>
      </c>
      <c r="F6" s="21"/>
      <c r="G6" s="20"/>
      <c r="H6" s="20"/>
      <c r="I6" s="42">
        <f>SUM(I2:I4)</f>
        <v>1.3158999999999998</v>
      </c>
      <c r="J6" s="21">
        <f>SUM(J2:J4)</f>
        <v>1315.9</v>
      </c>
      <c r="K6" s="25"/>
      <c r="L6" s="25"/>
      <c r="T6" s="2"/>
    </row>
    <row r="7" spans="1:20" x14ac:dyDescent="0.2">
      <c r="A7" s="54" t="s">
        <v>81</v>
      </c>
      <c r="B7" s="55"/>
      <c r="C7" s="56"/>
      <c r="G7" s="57"/>
      <c r="H7" s="56"/>
      <c r="K7" s="25"/>
      <c r="L7" s="25"/>
      <c r="T7" s="2"/>
    </row>
    <row r="8" spans="1:20" x14ac:dyDescent="0.2">
      <c r="A8" s="1" t="s">
        <v>82</v>
      </c>
      <c r="B8" s="64"/>
      <c r="C8" s="65"/>
      <c r="D8" s="1"/>
      <c r="E8" s="66"/>
      <c r="F8" s="1"/>
      <c r="G8" s="64"/>
      <c r="H8" s="67"/>
      <c r="I8" s="65"/>
      <c r="J8" s="66"/>
      <c r="K8" s="25"/>
      <c r="L8" s="25"/>
      <c r="T8" s="2"/>
    </row>
    <row r="9" spans="1:20" x14ac:dyDescent="0.2">
      <c r="K9" s="25"/>
      <c r="L9" s="25"/>
      <c r="T9" s="2"/>
    </row>
    <row r="10" spans="1:20" x14ac:dyDescent="0.2">
      <c r="K10" s="25"/>
      <c r="L10" s="25"/>
      <c r="T10" s="2"/>
    </row>
    <row r="12" spans="1:20" x14ac:dyDescent="0.2">
      <c r="A1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April DT</vt:lpstr>
      <vt:lpstr>May DT</vt:lpstr>
      <vt:lpstr>June DT</vt:lpstr>
      <vt:lpstr>Q2 Results</vt:lpstr>
      <vt:lpstr>July DT</vt:lpstr>
      <vt:lpstr>Aug DT</vt:lpstr>
      <vt:lpstr>Sept DT</vt:lpstr>
      <vt:lpstr>Q3 Results</vt:lpstr>
    </vt:vector>
  </TitlesOfParts>
  <Company>N/A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 Wilburn</cp:lastModifiedBy>
  <dcterms:created xsi:type="dcterms:W3CDTF">2009-11-07T16:30:43Z</dcterms:created>
  <dcterms:modified xsi:type="dcterms:W3CDTF">2024-08-13T16:23:27Z</dcterms:modified>
</cp:coreProperties>
</file>